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g1jmh\iCloudDrive\Documents\Joe Hufton Thesis\Cell Surface PhD Paper\Results for Publication\"/>
    </mc:Choice>
  </mc:AlternateContent>
  <bookViews>
    <workbookView xWindow="0" yWindow="-15" windowWidth="19200" windowHeight="16440" tabRatio="649" firstSheet="3" activeTab="9"/>
  </bookViews>
  <sheets>
    <sheet name="equations" sheetId="2" r:id="rId1"/>
    <sheet name="01_putida live cell" sheetId="3" r:id="rId2"/>
    <sheet name="03_subtilis live cell" sheetId="5" r:id="rId3"/>
    <sheet name="04_putida cell wall" sheetId="6" r:id="rId4"/>
    <sheet name="05_subtilis cell wall" sheetId="7" r:id="rId5"/>
    <sheet name="06_putida membrane" sheetId="8" r:id="rId6"/>
    <sheet name="07_subtilis membrane" sheetId="9" r:id="rId7"/>
    <sheet name="Freundlich Fittings" sheetId="14" r:id="rId8"/>
    <sheet name="Langmuir Fittings" sheetId="15" r:id="rId9"/>
    <sheet name="Percentage Differences" sheetId="16" r:id="rId10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6" l="1"/>
  <c r="B14" i="16"/>
  <c r="D14" i="16"/>
  <c r="D13" i="16"/>
  <c r="F14" i="16"/>
  <c r="E14" i="16"/>
  <c r="G14" i="16"/>
  <c r="C13" i="16"/>
  <c r="F13" i="16"/>
  <c r="G24" i="16"/>
  <c r="F24" i="16"/>
  <c r="E24" i="16"/>
  <c r="C24" i="16"/>
  <c r="E22" i="16"/>
  <c r="F22" i="16"/>
  <c r="G22" i="16"/>
  <c r="B22" i="16"/>
  <c r="C22" i="16"/>
  <c r="D22" i="16"/>
  <c r="B18" i="16"/>
  <c r="C18" i="16"/>
  <c r="D18" i="16"/>
  <c r="F18" i="16"/>
  <c r="E18" i="16"/>
  <c r="G18" i="16"/>
  <c r="G13" i="16"/>
  <c r="E13" i="16"/>
  <c r="B13" i="16"/>
  <c r="E68" i="9"/>
  <c r="A24" i="3"/>
  <c r="P69" i="5"/>
  <c r="P68" i="5"/>
  <c r="P71" i="5"/>
  <c r="O69" i="9"/>
  <c r="O68" i="9"/>
  <c r="O71" i="9"/>
  <c r="O76" i="9"/>
  <c r="O78" i="9"/>
  <c r="O79" i="9"/>
  <c r="P69" i="9"/>
  <c r="P68" i="9"/>
  <c r="P71" i="9"/>
  <c r="P76" i="9"/>
  <c r="P78" i="9"/>
  <c r="P79" i="9"/>
  <c r="Q69" i="9"/>
  <c r="Q68" i="9"/>
  <c r="Q71" i="9"/>
  <c r="Q76" i="9"/>
  <c r="Q78" i="9"/>
  <c r="Q79" i="9"/>
  <c r="S79" i="9"/>
  <c r="R79" i="9"/>
  <c r="I69" i="9"/>
  <c r="I68" i="9"/>
  <c r="I71" i="9"/>
  <c r="I76" i="9"/>
  <c r="I78" i="9"/>
  <c r="I79" i="9"/>
  <c r="J69" i="9"/>
  <c r="J68" i="9"/>
  <c r="J71" i="9"/>
  <c r="J76" i="9"/>
  <c r="J78" i="9"/>
  <c r="J79" i="9"/>
  <c r="K69" i="9"/>
  <c r="K68" i="9"/>
  <c r="K71" i="9"/>
  <c r="K76" i="9"/>
  <c r="K78" i="9"/>
  <c r="K79" i="9"/>
  <c r="M79" i="9"/>
  <c r="L79" i="9"/>
  <c r="C69" i="9"/>
  <c r="C68" i="9"/>
  <c r="C71" i="9"/>
  <c r="C76" i="9"/>
  <c r="C78" i="9"/>
  <c r="C79" i="9"/>
  <c r="D69" i="9"/>
  <c r="D68" i="9"/>
  <c r="D71" i="9"/>
  <c r="D76" i="9"/>
  <c r="D78" i="9"/>
  <c r="D79" i="9"/>
  <c r="E69" i="9"/>
  <c r="E71" i="9"/>
  <c r="E76" i="9"/>
  <c r="E78" i="9"/>
  <c r="E79" i="9"/>
  <c r="G79" i="9"/>
  <c r="F79" i="9"/>
  <c r="S78" i="9"/>
  <c r="R78" i="9"/>
  <c r="M78" i="9"/>
  <c r="L78" i="9"/>
  <c r="G78" i="9"/>
  <c r="F78" i="9"/>
  <c r="S76" i="9"/>
  <c r="R76" i="9"/>
  <c r="M76" i="9"/>
  <c r="L76" i="9"/>
  <c r="G76" i="9"/>
  <c r="F76" i="9"/>
  <c r="S72" i="9"/>
  <c r="S71" i="9"/>
  <c r="R71" i="9"/>
  <c r="M71" i="9"/>
  <c r="L71" i="9"/>
  <c r="G71" i="9"/>
  <c r="F71" i="9"/>
  <c r="S69" i="9"/>
  <c r="R69" i="9"/>
  <c r="M69" i="9"/>
  <c r="L69" i="9"/>
  <c r="G69" i="9"/>
  <c r="F69" i="9"/>
  <c r="R68" i="9"/>
  <c r="L68" i="9"/>
  <c r="F68" i="9"/>
  <c r="S67" i="9"/>
  <c r="R67" i="9"/>
  <c r="M67" i="9"/>
  <c r="L67" i="9"/>
  <c r="G67" i="9"/>
  <c r="F67" i="9"/>
  <c r="S66" i="9"/>
  <c r="R66" i="9"/>
  <c r="M66" i="9"/>
  <c r="L66" i="9"/>
  <c r="G66" i="9"/>
  <c r="F66" i="9"/>
  <c r="O69" i="8"/>
  <c r="O68" i="8"/>
  <c r="O71" i="8"/>
  <c r="O76" i="8"/>
  <c r="O78" i="8"/>
  <c r="O79" i="8"/>
  <c r="P69" i="8"/>
  <c r="P68" i="8"/>
  <c r="P71" i="8"/>
  <c r="P76" i="8"/>
  <c r="P78" i="8"/>
  <c r="P79" i="8"/>
  <c r="Q69" i="8"/>
  <c r="Q68" i="8"/>
  <c r="Q71" i="8"/>
  <c r="Q76" i="8"/>
  <c r="Q78" i="8"/>
  <c r="Q79" i="8"/>
  <c r="S79" i="8"/>
  <c r="R79" i="8"/>
  <c r="I69" i="8"/>
  <c r="I68" i="8"/>
  <c r="I71" i="8"/>
  <c r="I76" i="8"/>
  <c r="I78" i="8"/>
  <c r="I79" i="8"/>
  <c r="J69" i="8"/>
  <c r="J68" i="8"/>
  <c r="J71" i="8"/>
  <c r="J76" i="8"/>
  <c r="J78" i="8"/>
  <c r="J79" i="8"/>
  <c r="K69" i="8"/>
  <c r="K68" i="8"/>
  <c r="K71" i="8"/>
  <c r="K76" i="8"/>
  <c r="K78" i="8"/>
  <c r="K79" i="8"/>
  <c r="M79" i="8"/>
  <c r="L79" i="8"/>
  <c r="C69" i="8"/>
  <c r="C68" i="8"/>
  <c r="C71" i="8"/>
  <c r="C76" i="8"/>
  <c r="C78" i="8"/>
  <c r="C79" i="8"/>
  <c r="D69" i="8"/>
  <c r="D68" i="8"/>
  <c r="D71" i="8"/>
  <c r="D76" i="8"/>
  <c r="D78" i="8"/>
  <c r="D79" i="8"/>
  <c r="E69" i="8"/>
  <c r="E68" i="8"/>
  <c r="E71" i="8"/>
  <c r="E76" i="8"/>
  <c r="E78" i="8"/>
  <c r="E79" i="8"/>
  <c r="G79" i="8"/>
  <c r="F79" i="8"/>
  <c r="S78" i="8"/>
  <c r="R78" i="8"/>
  <c r="M78" i="8"/>
  <c r="L78" i="8"/>
  <c r="G78" i="8"/>
  <c r="F78" i="8"/>
  <c r="S76" i="8"/>
  <c r="R76" i="8"/>
  <c r="M76" i="8"/>
  <c r="L76" i="8"/>
  <c r="G76" i="8"/>
  <c r="F76" i="8"/>
  <c r="S71" i="8"/>
  <c r="R71" i="8"/>
  <c r="M71" i="8"/>
  <c r="L71" i="8"/>
  <c r="G71" i="8"/>
  <c r="F71" i="8"/>
  <c r="S69" i="8"/>
  <c r="R69" i="8"/>
  <c r="M69" i="8"/>
  <c r="L69" i="8"/>
  <c r="G69" i="8"/>
  <c r="F69" i="8"/>
  <c r="R68" i="8"/>
  <c r="L68" i="8"/>
  <c r="F68" i="8"/>
  <c r="S67" i="8"/>
  <c r="R67" i="8"/>
  <c r="M67" i="8"/>
  <c r="L67" i="8"/>
  <c r="G67" i="8"/>
  <c r="F67" i="8"/>
  <c r="S66" i="8"/>
  <c r="R66" i="8"/>
  <c r="M66" i="8"/>
  <c r="L66" i="8"/>
  <c r="G66" i="8"/>
  <c r="F66" i="8"/>
  <c r="O69" i="7"/>
  <c r="O68" i="7"/>
  <c r="O71" i="7"/>
  <c r="O76" i="7"/>
  <c r="O78" i="7"/>
  <c r="O79" i="7"/>
  <c r="P69" i="7"/>
  <c r="P68" i="7"/>
  <c r="P71" i="7"/>
  <c r="P76" i="7"/>
  <c r="P78" i="7"/>
  <c r="P79" i="7"/>
  <c r="Q69" i="7"/>
  <c r="Q68" i="7"/>
  <c r="Q71" i="7"/>
  <c r="Q76" i="7"/>
  <c r="Q78" i="7"/>
  <c r="Q79" i="7"/>
  <c r="S79" i="7"/>
  <c r="R79" i="7"/>
  <c r="I69" i="7"/>
  <c r="I68" i="7"/>
  <c r="I71" i="7"/>
  <c r="I76" i="7"/>
  <c r="I78" i="7"/>
  <c r="I79" i="7"/>
  <c r="J69" i="7"/>
  <c r="J68" i="7"/>
  <c r="J71" i="7"/>
  <c r="J76" i="7"/>
  <c r="J78" i="7"/>
  <c r="J79" i="7"/>
  <c r="K69" i="7"/>
  <c r="K68" i="7"/>
  <c r="K71" i="7"/>
  <c r="K76" i="7"/>
  <c r="K78" i="7"/>
  <c r="K79" i="7"/>
  <c r="M79" i="7"/>
  <c r="L79" i="7"/>
  <c r="C69" i="7"/>
  <c r="C68" i="7"/>
  <c r="C71" i="7"/>
  <c r="C76" i="7"/>
  <c r="C78" i="7"/>
  <c r="C79" i="7"/>
  <c r="D69" i="7"/>
  <c r="D68" i="7"/>
  <c r="D71" i="7"/>
  <c r="D76" i="7"/>
  <c r="D78" i="7"/>
  <c r="D79" i="7"/>
  <c r="E69" i="7"/>
  <c r="E68" i="7"/>
  <c r="E71" i="7"/>
  <c r="E76" i="7"/>
  <c r="E78" i="7"/>
  <c r="E79" i="7"/>
  <c r="G79" i="7"/>
  <c r="F79" i="7"/>
  <c r="S78" i="7"/>
  <c r="R78" i="7"/>
  <c r="M78" i="7"/>
  <c r="L78" i="7"/>
  <c r="G78" i="7"/>
  <c r="F78" i="7"/>
  <c r="S76" i="7"/>
  <c r="R76" i="7"/>
  <c r="M76" i="7"/>
  <c r="L76" i="7"/>
  <c r="G76" i="7"/>
  <c r="F76" i="7"/>
  <c r="S71" i="7"/>
  <c r="R71" i="7"/>
  <c r="M71" i="7"/>
  <c r="L71" i="7"/>
  <c r="G71" i="7"/>
  <c r="F71" i="7"/>
  <c r="S69" i="7"/>
  <c r="R69" i="7"/>
  <c r="M69" i="7"/>
  <c r="L69" i="7"/>
  <c r="G69" i="7"/>
  <c r="F69" i="7"/>
  <c r="R68" i="7"/>
  <c r="L68" i="7"/>
  <c r="F68" i="7"/>
  <c r="S67" i="7"/>
  <c r="R67" i="7"/>
  <c r="M67" i="7"/>
  <c r="L67" i="7"/>
  <c r="G67" i="7"/>
  <c r="F67" i="7"/>
  <c r="S66" i="7"/>
  <c r="R66" i="7"/>
  <c r="M66" i="7"/>
  <c r="L66" i="7"/>
  <c r="G66" i="7"/>
  <c r="F66" i="7"/>
  <c r="O69" i="6"/>
  <c r="O68" i="6"/>
  <c r="O71" i="6"/>
  <c r="O76" i="6"/>
  <c r="P69" i="6"/>
  <c r="P68" i="6"/>
  <c r="P71" i="6"/>
  <c r="P76" i="6"/>
  <c r="Q69" i="6"/>
  <c r="Q68" i="6"/>
  <c r="Q71" i="6"/>
  <c r="Q76" i="6"/>
  <c r="S76" i="6"/>
  <c r="R76" i="6"/>
  <c r="S71" i="6"/>
  <c r="R71" i="6"/>
  <c r="S69" i="6"/>
  <c r="R69" i="6"/>
  <c r="R68" i="6"/>
  <c r="S67" i="6"/>
  <c r="R67" i="6"/>
  <c r="S66" i="6"/>
  <c r="R66" i="6"/>
  <c r="O78" i="6"/>
  <c r="O79" i="6"/>
  <c r="P78" i="6"/>
  <c r="P79" i="6"/>
  <c r="Q78" i="6"/>
  <c r="Q79" i="6"/>
  <c r="S79" i="6"/>
  <c r="R79" i="6"/>
  <c r="I69" i="6"/>
  <c r="I68" i="6"/>
  <c r="I71" i="6"/>
  <c r="I76" i="6"/>
  <c r="I78" i="6"/>
  <c r="I79" i="6"/>
  <c r="J69" i="6"/>
  <c r="J68" i="6"/>
  <c r="J71" i="6"/>
  <c r="J76" i="6"/>
  <c r="J78" i="6"/>
  <c r="J79" i="6"/>
  <c r="K69" i="6"/>
  <c r="K68" i="6"/>
  <c r="K71" i="6"/>
  <c r="K76" i="6"/>
  <c r="K78" i="6"/>
  <c r="K79" i="6"/>
  <c r="M79" i="6"/>
  <c r="L79" i="6"/>
  <c r="C69" i="6"/>
  <c r="C68" i="6"/>
  <c r="C71" i="6"/>
  <c r="C76" i="6"/>
  <c r="C78" i="6"/>
  <c r="C79" i="6"/>
  <c r="D69" i="6"/>
  <c r="D68" i="6"/>
  <c r="D71" i="6"/>
  <c r="D76" i="6"/>
  <c r="D78" i="6"/>
  <c r="D79" i="6"/>
  <c r="E69" i="6"/>
  <c r="E68" i="6"/>
  <c r="E71" i="6"/>
  <c r="E76" i="6"/>
  <c r="E78" i="6"/>
  <c r="E79" i="6"/>
  <c r="G79" i="6"/>
  <c r="F79" i="6"/>
  <c r="S78" i="6"/>
  <c r="R78" i="6"/>
  <c r="M78" i="6"/>
  <c r="L78" i="6"/>
  <c r="G78" i="6"/>
  <c r="F78" i="6"/>
  <c r="M76" i="6"/>
  <c r="L76" i="6"/>
  <c r="G76" i="6"/>
  <c r="F76" i="6"/>
  <c r="M71" i="6"/>
  <c r="L71" i="6"/>
  <c r="G71" i="6"/>
  <c r="F71" i="6"/>
  <c r="M69" i="6"/>
  <c r="L69" i="6"/>
  <c r="G69" i="6"/>
  <c r="F69" i="6"/>
  <c r="L68" i="6"/>
  <c r="F68" i="6"/>
  <c r="M67" i="6"/>
  <c r="L67" i="6"/>
  <c r="G67" i="6"/>
  <c r="F67" i="6"/>
  <c r="M66" i="6"/>
  <c r="L66" i="6"/>
  <c r="G66" i="6"/>
  <c r="F66" i="6"/>
  <c r="O69" i="5"/>
  <c r="O68" i="5"/>
  <c r="O71" i="5"/>
  <c r="O76" i="5"/>
  <c r="O78" i="5"/>
  <c r="O79" i="5"/>
  <c r="P76" i="5"/>
  <c r="P78" i="5"/>
  <c r="P79" i="5"/>
  <c r="Q69" i="5"/>
  <c r="Q68" i="5"/>
  <c r="Q71" i="5"/>
  <c r="Q76" i="5"/>
  <c r="Q78" i="5"/>
  <c r="Q79" i="5"/>
  <c r="S79" i="5"/>
  <c r="R79" i="5"/>
  <c r="I69" i="5"/>
  <c r="I68" i="5"/>
  <c r="I71" i="5"/>
  <c r="I76" i="5"/>
  <c r="I78" i="5"/>
  <c r="I79" i="5"/>
  <c r="J69" i="5"/>
  <c r="J68" i="5"/>
  <c r="J71" i="5"/>
  <c r="J76" i="5"/>
  <c r="J78" i="5"/>
  <c r="J79" i="5"/>
  <c r="K69" i="5"/>
  <c r="K68" i="5"/>
  <c r="K71" i="5"/>
  <c r="K76" i="5"/>
  <c r="K78" i="5"/>
  <c r="K79" i="5"/>
  <c r="M79" i="5"/>
  <c r="L79" i="5"/>
  <c r="C69" i="5"/>
  <c r="C68" i="5"/>
  <c r="C71" i="5"/>
  <c r="C76" i="5"/>
  <c r="C78" i="5"/>
  <c r="C79" i="5"/>
  <c r="D69" i="5"/>
  <c r="D68" i="5"/>
  <c r="D71" i="5"/>
  <c r="D76" i="5"/>
  <c r="D78" i="5"/>
  <c r="D79" i="5"/>
  <c r="E69" i="5"/>
  <c r="E68" i="5"/>
  <c r="E71" i="5"/>
  <c r="E76" i="5"/>
  <c r="E78" i="5"/>
  <c r="E79" i="5"/>
  <c r="G79" i="5"/>
  <c r="F79" i="5"/>
  <c r="S78" i="5"/>
  <c r="R78" i="5"/>
  <c r="M78" i="5"/>
  <c r="L78" i="5"/>
  <c r="G78" i="5"/>
  <c r="F78" i="5"/>
  <c r="S76" i="5"/>
  <c r="R76" i="5"/>
  <c r="M76" i="5"/>
  <c r="L76" i="5"/>
  <c r="G76" i="5"/>
  <c r="F76" i="5"/>
  <c r="S71" i="5"/>
  <c r="R71" i="5"/>
  <c r="M71" i="5"/>
  <c r="L71" i="5"/>
  <c r="G71" i="5"/>
  <c r="F71" i="5"/>
  <c r="S69" i="5"/>
  <c r="R69" i="5"/>
  <c r="M69" i="5"/>
  <c r="L69" i="5"/>
  <c r="G69" i="5"/>
  <c r="F69" i="5"/>
  <c r="R68" i="5"/>
  <c r="L68" i="5"/>
  <c r="F68" i="5"/>
  <c r="S67" i="5"/>
  <c r="R67" i="5"/>
  <c r="M67" i="5"/>
  <c r="L67" i="5"/>
  <c r="G67" i="5"/>
  <c r="F67" i="5"/>
  <c r="S66" i="5"/>
  <c r="R66" i="5"/>
  <c r="M66" i="5"/>
  <c r="L66" i="5"/>
  <c r="G66" i="5"/>
  <c r="F66" i="5"/>
  <c r="O69" i="3"/>
  <c r="O68" i="3"/>
  <c r="O71" i="3"/>
  <c r="O76" i="3"/>
  <c r="O78" i="3"/>
  <c r="O79" i="3"/>
  <c r="P69" i="3"/>
  <c r="P68" i="3"/>
  <c r="P71" i="3"/>
  <c r="P76" i="3"/>
  <c r="P78" i="3"/>
  <c r="P79" i="3"/>
  <c r="Q69" i="3"/>
  <c r="Q68" i="3"/>
  <c r="Q71" i="3"/>
  <c r="Q76" i="3"/>
  <c r="Q78" i="3"/>
  <c r="Q79" i="3"/>
  <c r="S79" i="3"/>
  <c r="R79" i="3"/>
  <c r="I69" i="3"/>
  <c r="I68" i="3"/>
  <c r="I71" i="3"/>
  <c r="I76" i="3"/>
  <c r="I78" i="3"/>
  <c r="I79" i="3"/>
  <c r="J69" i="3"/>
  <c r="J68" i="3"/>
  <c r="J71" i="3"/>
  <c r="J76" i="3"/>
  <c r="J78" i="3"/>
  <c r="J79" i="3"/>
  <c r="K69" i="3"/>
  <c r="K68" i="3"/>
  <c r="K71" i="3"/>
  <c r="K76" i="3"/>
  <c r="K78" i="3"/>
  <c r="K79" i="3"/>
  <c r="M79" i="3"/>
  <c r="L79" i="3"/>
  <c r="C69" i="3"/>
  <c r="C68" i="3"/>
  <c r="C71" i="3"/>
  <c r="C76" i="3"/>
  <c r="C78" i="3"/>
  <c r="C79" i="3"/>
  <c r="D69" i="3"/>
  <c r="D68" i="3"/>
  <c r="D71" i="3"/>
  <c r="D76" i="3"/>
  <c r="D78" i="3"/>
  <c r="D79" i="3"/>
  <c r="E69" i="3"/>
  <c r="E68" i="3"/>
  <c r="E71" i="3"/>
  <c r="E76" i="3"/>
  <c r="E78" i="3"/>
  <c r="E79" i="3"/>
  <c r="G79" i="3"/>
  <c r="F79" i="3"/>
  <c r="S78" i="3"/>
  <c r="R78" i="3"/>
  <c r="M78" i="3"/>
  <c r="L78" i="3"/>
  <c r="G78" i="3"/>
  <c r="F78" i="3"/>
  <c r="S76" i="3"/>
  <c r="R76" i="3"/>
  <c r="M76" i="3"/>
  <c r="L76" i="3"/>
  <c r="G76" i="3"/>
  <c r="F76" i="3"/>
  <c r="S71" i="3"/>
  <c r="R71" i="3"/>
  <c r="M71" i="3"/>
  <c r="L71" i="3"/>
  <c r="G71" i="3"/>
  <c r="F71" i="3"/>
  <c r="S69" i="3"/>
  <c r="R69" i="3"/>
  <c r="M69" i="3"/>
  <c r="L69" i="3"/>
  <c r="G69" i="3"/>
  <c r="F69" i="3"/>
  <c r="R68" i="3"/>
  <c r="L68" i="3"/>
  <c r="F68" i="3"/>
  <c r="S67" i="3"/>
  <c r="R67" i="3"/>
  <c r="M67" i="3"/>
  <c r="L67" i="3"/>
  <c r="G67" i="3"/>
  <c r="F67" i="3"/>
  <c r="S66" i="3"/>
  <c r="R66" i="3"/>
  <c r="M66" i="3"/>
  <c r="L66" i="3"/>
  <c r="G66" i="3"/>
  <c r="F66" i="3"/>
  <c r="H44" i="3"/>
  <c r="I44" i="3"/>
  <c r="J44" i="3"/>
  <c r="H45" i="3"/>
  <c r="I45" i="3"/>
  <c r="J45" i="3"/>
  <c r="H44" i="5"/>
  <c r="I44" i="5"/>
  <c r="J44" i="5"/>
  <c r="H45" i="5"/>
  <c r="I45" i="5"/>
  <c r="J45" i="5"/>
  <c r="B44" i="5"/>
  <c r="C44" i="5"/>
  <c r="D44" i="5"/>
  <c r="B45" i="5"/>
  <c r="C45" i="5"/>
  <c r="D45" i="5"/>
  <c r="H44" i="6"/>
  <c r="I44" i="6"/>
  <c r="J44" i="6"/>
  <c r="H45" i="6"/>
  <c r="I45" i="6"/>
  <c r="J45" i="6"/>
  <c r="B44" i="6"/>
  <c r="C44" i="6"/>
  <c r="D44" i="6"/>
  <c r="B45" i="6"/>
  <c r="C45" i="6"/>
  <c r="D45" i="6"/>
  <c r="H44" i="7"/>
  <c r="I44" i="7"/>
  <c r="J44" i="7"/>
  <c r="H45" i="7"/>
  <c r="I45" i="7"/>
  <c r="J45" i="7"/>
  <c r="B44" i="7"/>
  <c r="C44" i="7"/>
  <c r="D44" i="7"/>
  <c r="B45" i="7"/>
  <c r="C45" i="7"/>
  <c r="D45" i="7"/>
  <c r="H44" i="8"/>
  <c r="I44" i="8"/>
  <c r="J44" i="8"/>
  <c r="H45" i="8"/>
  <c r="I45" i="8"/>
  <c r="J45" i="8"/>
  <c r="B44" i="8"/>
  <c r="C44" i="8"/>
  <c r="D44" i="8"/>
  <c r="B45" i="8"/>
  <c r="C45" i="8"/>
  <c r="D45" i="8"/>
  <c r="H44" i="9"/>
  <c r="I44" i="9"/>
  <c r="J44" i="9"/>
  <c r="H45" i="9"/>
  <c r="I45" i="9"/>
  <c r="J45" i="9"/>
  <c r="B44" i="9"/>
  <c r="B45" i="9"/>
  <c r="C44" i="9"/>
  <c r="D44" i="9"/>
  <c r="C45" i="9"/>
  <c r="D45" i="9"/>
  <c r="D26" i="9"/>
  <c r="X58" i="3"/>
  <c r="X57" i="3"/>
  <c r="X60" i="3"/>
  <c r="B44" i="3"/>
  <c r="C44" i="3"/>
  <c r="D44" i="3"/>
  <c r="B45" i="3"/>
  <c r="C45" i="3"/>
  <c r="D45" i="3"/>
  <c r="D24" i="3"/>
  <c r="B24" i="3"/>
  <c r="C24" i="3"/>
  <c r="B25" i="3"/>
  <c r="C25" i="3"/>
  <c r="D25" i="3"/>
  <c r="E13" i="3"/>
  <c r="E14" i="3"/>
  <c r="B57" i="3"/>
  <c r="B58" i="3"/>
  <c r="A4" i="3"/>
  <c r="A15" i="3"/>
  <c r="B61" i="3"/>
  <c r="N14" i="3"/>
  <c r="N45" i="3"/>
  <c r="O14" i="3"/>
  <c r="O45" i="3"/>
  <c r="P14" i="3"/>
  <c r="P45" i="3"/>
  <c r="N15" i="3"/>
  <c r="N46" i="3"/>
  <c r="O15" i="3"/>
  <c r="O46" i="3"/>
  <c r="P15" i="3"/>
  <c r="P46" i="3"/>
  <c r="N16" i="3"/>
  <c r="N47" i="3"/>
  <c r="O16" i="3"/>
  <c r="O47" i="3"/>
  <c r="P16" i="3"/>
  <c r="P47" i="3"/>
  <c r="N17" i="3"/>
  <c r="N48" i="3"/>
  <c r="O17" i="3"/>
  <c r="O48" i="3"/>
  <c r="P17" i="3"/>
  <c r="P48" i="3"/>
  <c r="N18" i="3"/>
  <c r="N49" i="3"/>
  <c r="O18" i="3"/>
  <c r="O49" i="3"/>
  <c r="P18" i="3"/>
  <c r="P49" i="3"/>
  <c r="N19" i="3"/>
  <c r="N50" i="3"/>
  <c r="O19" i="3"/>
  <c r="O50" i="3"/>
  <c r="P19" i="3"/>
  <c r="P50" i="3"/>
  <c r="N13" i="3"/>
  <c r="N44" i="3"/>
  <c r="O13" i="3"/>
  <c r="O44" i="3"/>
  <c r="P13" i="3"/>
  <c r="P44" i="3"/>
  <c r="Q8" i="3"/>
  <c r="Q19" i="3"/>
  <c r="Q50" i="3"/>
  <c r="N57" i="3"/>
  <c r="N58" i="3"/>
  <c r="Q2" i="3"/>
  <c r="Q13" i="3"/>
  <c r="Q44" i="3"/>
  <c r="Q3" i="3"/>
  <c r="Q14" i="3"/>
  <c r="Q45" i="3"/>
  <c r="Q4" i="3"/>
  <c r="Q15" i="3"/>
  <c r="Q46" i="3"/>
  <c r="Q5" i="3"/>
  <c r="Q16" i="3"/>
  <c r="Q47" i="3"/>
  <c r="Q6" i="3"/>
  <c r="Q17" i="3"/>
  <c r="Q48" i="3"/>
  <c r="Q7" i="3"/>
  <c r="Q18" i="3"/>
  <c r="Q49" i="3"/>
  <c r="B57" i="7"/>
  <c r="B58" i="7"/>
  <c r="B59" i="7"/>
  <c r="H57" i="7"/>
  <c r="H58" i="7"/>
  <c r="H59" i="7"/>
  <c r="N57" i="7"/>
  <c r="N58" i="7"/>
  <c r="N59" i="7"/>
  <c r="Q2" i="6"/>
  <c r="Q13" i="6"/>
  <c r="Q44" i="6"/>
  <c r="Q2" i="5"/>
  <c r="Q13" i="5"/>
  <c r="Q44" i="5"/>
  <c r="B15" i="3"/>
  <c r="B46" i="3"/>
  <c r="C15" i="3"/>
  <c r="C46" i="3"/>
  <c r="D15" i="3"/>
  <c r="D46" i="3"/>
  <c r="E4" i="3"/>
  <c r="E15" i="3"/>
  <c r="E46" i="3"/>
  <c r="H15" i="3"/>
  <c r="H46" i="3"/>
  <c r="I15" i="3"/>
  <c r="I46" i="3"/>
  <c r="J15" i="3"/>
  <c r="J46" i="3"/>
  <c r="K4" i="3"/>
  <c r="K15" i="3"/>
  <c r="K46" i="3"/>
  <c r="B16" i="3"/>
  <c r="B47" i="3"/>
  <c r="C16" i="3"/>
  <c r="C47" i="3"/>
  <c r="D16" i="3"/>
  <c r="D47" i="3"/>
  <c r="E5" i="3"/>
  <c r="E16" i="3"/>
  <c r="E47" i="3"/>
  <c r="H16" i="3"/>
  <c r="H47" i="3"/>
  <c r="I16" i="3"/>
  <c r="I47" i="3"/>
  <c r="J16" i="3"/>
  <c r="J47" i="3"/>
  <c r="K5" i="3"/>
  <c r="K16" i="3"/>
  <c r="K47" i="3"/>
  <c r="B17" i="3"/>
  <c r="B48" i="3"/>
  <c r="C17" i="3"/>
  <c r="C48" i="3"/>
  <c r="D17" i="3"/>
  <c r="D48" i="3"/>
  <c r="E6" i="3"/>
  <c r="E17" i="3"/>
  <c r="E48" i="3"/>
  <c r="H17" i="3"/>
  <c r="H48" i="3"/>
  <c r="I17" i="3"/>
  <c r="I48" i="3"/>
  <c r="J17" i="3"/>
  <c r="J48" i="3"/>
  <c r="K6" i="3"/>
  <c r="K17" i="3"/>
  <c r="K48" i="3"/>
  <c r="B18" i="3"/>
  <c r="B49" i="3"/>
  <c r="C18" i="3"/>
  <c r="C49" i="3"/>
  <c r="D18" i="3"/>
  <c r="D49" i="3"/>
  <c r="E7" i="3"/>
  <c r="E18" i="3"/>
  <c r="E49" i="3"/>
  <c r="H18" i="3"/>
  <c r="H49" i="3"/>
  <c r="I18" i="3"/>
  <c r="I49" i="3"/>
  <c r="J18" i="3"/>
  <c r="J49" i="3"/>
  <c r="K7" i="3"/>
  <c r="K18" i="3"/>
  <c r="K49" i="3"/>
  <c r="B19" i="3"/>
  <c r="B50" i="3"/>
  <c r="C19" i="3"/>
  <c r="C50" i="3"/>
  <c r="D19" i="3"/>
  <c r="D50" i="3"/>
  <c r="E8" i="3"/>
  <c r="E19" i="3"/>
  <c r="E50" i="3"/>
  <c r="H19" i="3"/>
  <c r="H50" i="3"/>
  <c r="I19" i="3"/>
  <c r="I50" i="3"/>
  <c r="J19" i="3"/>
  <c r="J50" i="3"/>
  <c r="K8" i="3"/>
  <c r="K19" i="3"/>
  <c r="K50" i="3"/>
  <c r="A3" i="3"/>
  <c r="A14" i="3"/>
  <c r="A45" i="3"/>
  <c r="A46" i="3"/>
  <c r="A5" i="3"/>
  <c r="A16" i="3"/>
  <c r="A47" i="3"/>
  <c r="A6" i="3"/>
  <c r="A17" i="3"/>
  <c r="A48" i="3"/>
  <c r="A7" i="3"/>
  <c r="A18" i="3"/>
  <c r="A49" i="3"/>
  <c r="A8" i="3"/>
  <c r="A19" i="3"/>
  <c r="A50" i="3"/>
  <c r="A2" i="3"/>
  <c r="A13" i="3"/>
  <c r="A44" i="3"/>
  <c r="A20" i="9"/>
  <c r="A20" i="8"/>
  <c r="A20" i="7"/>
  <c r="A20" i="6"/>
  <c r="A20" i="5"/>
  <c r="B26" i="3"/>
  <c r="H57" i="3"/>
  <c r="H58" i="3"/>
  <c r="H59" i="3"/>
  <c r="A36" i="3"/>
  <c r="B59" i="3"/>
  <c r="B57" i="6"/>
  <c r="O13" i="9"/>
  <c r="P13" i="9"/>
  <c r="Q2" i="9"/>
  <c r="Q13" i="9"/>
  <c r="N14" i="9"/>
  <c r="N45" i="9"/>
  <c r="N35" i="9"/>
  <c r="O14" i="9"/>
  <c r="P14" i="9"/>
  <c r="P45" i="9"/>
  <c r="P35" i="9"/>
  <c r="Q3" i="9"/>
  <c r="Q14" i="9"/>
  <c r="C15" i="9"/>
  <c r="D15" i="9"/>
  <c r="E4" i="9"/>
  <c r="E15" i="9"/>
  <c r="H15" i="9"/>
  <c r="H46" i="9"/>
  <c r="I15" i="9"/>
  <c r="I46" i="9"/>
  <c r="I36" i="9"/>
  <c r="J15" i="9"/>
  <c r="J46" i="9"/>
  <c r="K4" i="9"/>
  <c r="K15" i="9"/>
  <c r="N15" i="9"/>
  <c r="O15" i="9"/>
  <c r="P15" i="9"/>
  <c r="Q4" i="9"/>
  <c r="Q15" i="9"/>
  <c r="B16" i="9"/>
  <c r="B47" i="9"/>
  <c r="C16" i="9"/>
  <c r="D16" i="9"/>
  <c r="D47" i="9"/>
  <c r="E5" i="9"/>
  <c r="E16" i="9"/>
  <c r="H16" i="9"/>
  <c r="I16" i="9"/>
  <c r="J16" i="9"/>
  <c r="K5" i="9"/>
  <c r="K16" i="9"/>
  <c r="N16" i="9"/>
  <c r="N47" i="9"/>
  <c r="N37" i="9"/>
  <c r="O16" i="9"/>
  <c r="P16" i="9"/>
  <c r="P47" i="9"/>
  <c r="Q5" i="9"/>
  <c r="Q16" i="9"/>
  <c r="B17" i="9"/>
  <c r="C17" i="9"/>
  <c r="D17" i="9"/>
  <c r="E6" i="9"/>
  <c r="E17" i="9"/>
  <c r="E48" i="9"/>
  <c r="H17" i="9"/>
  <c r="H48" i="9"/>
  <c r="I17" i="9"/>
  <c r="I48" i="9"/>
  <c r="J17" i="9"/>
  <c r="J48" i="9"/>
  <c r="K6" i="9"/>
  <c r="K17" i="9"/>
  <c r="N17" i="9"/>
  <c r="O17" i="9"/>
  <c r="P17" i="9"/>
  <c r="Q6" i="9"/>
  <c r="Q17" i="9"/>
  <c r="B18" i="9"/>
  <c r="B49" i="9"/>
  <c r="C18" i="9"/>
  <c r="C49" i="9"/>
  <c r="D18" i="9"/>
  <c r="D49" i="9"/>
  <c r="E7" i="9"/>
  <c r="E18" i="9"/>
  <c r="H18" i="9"/>
  <c r="I18" i="9"/>
  <c r="J18" i="9"/>
  <c r="K7" i="9"/>
  <c r="K18" i="9"/>
  <c r="N18" i="9"/>
  <c r="O18" i="9"/>
  <c r="P18" i="9"/>
  <c r="Q7" i="9"/>
  <c r="Q18" i="9"/>
  <c r="B19" i="9"/>
  <c r="C19" i="9"/>
  <c r="D19" i="9"/>
  <c r="E8" i="9"/>
  <c r="E19" i="9"/>
  <c r="H19" i="9"/>
  <c r="I19" i="9"/>
  <c r="I50" i="9"/>
  <c r="I40" i="9"/>
  <c r="J19" i="9"/>
  <c r="K8" i="9"/>
  <c r="K19" i="9"/>
  <c r="N19" i="9"/>
  <c r="O19" i="9"/>
  <c r="P19" i="9"/>
  <c r="Q8" i="9"/>
  <c r="Q19" i="9"/>
  <c r="A2" i="9"/>
  <c r="A13" i="9"/>
  <c r="A3" i="9"/>
  <c r="A14" i="9"/>
  <c r="A4" i="9"/>
  <c r="A15" i="9"/>
  <c r="A5" i="9"/>
  <c r="A16" i="9"/>
  <c r="Q12" i="9"/>
  <c r="N12" i="9"/>
  <c r="K12" i="9"/>
  <c r="H12" i="9"/>
  <c r="E12" i="9"/>
  <c r="B12" i="9"/>
  <c r="N13" i="8"/>
  <c r="O13" i="8"/>
  <c r="P13" i="8"/>
  <c r="P44" i="8"/>
  <c r="P34" i="8"/>
  <c r="Q2" i="8"/>
  <c r="Q13" i="8"/>
  <c r="N14" i="8"/>
  <c r="N45" i="8"/>
  <c r="O14" i="8"/>
  <c r="P14" i="8"/>
  <c r="P45" i="8"/>
  <c r="Q3" i="8"/>
  <c r="Q14" i="8"/>
  <c r="B15" i="8"/>
  <c r="C15" i="8"/>
  <c r="C46" i="8"/>
  <c r="D15" i="8"/>
  <c r="E4" i="8"/>
  <c r="E15" i="8"/>
  <c r="H15" i="8"/>
  <c r="I15" i="8"/>
  <c r="I46" i="8"/>
  <c r="I36" i="8"/>
  <c r="J15" i="8"/>
  <c r="K4" i="8"/>
  <c r="K15" i="8"/>
  <c r="N15" i="8"/>
  <c r="O15" i="8"/>
  <c r="O46" i="8"/>
  <c r="P15" i="8"/>
  <c r="Q4" i="8"/>
  <c r="Q15" i="8"/>
  <c r="B16" i="8"/>
  <c r="C16" i="8"/>
  <c r="D16" i="8"/>
  <c r="E5" i="8"/>
  <c r="E16" i="8"/>
  <c r="H16" i="8"/>
  <c r="H47" i="8"/>
  <c r="H37" i="8"/>
  <c r="I16" i="8"/>
  <c r="J16" i="8"/>
  <c r="J47" i="8"/>
  <c r="K5" i="8"/>
  <c r="K16" i="8"/>
  <c r="N16" i="8"/>
  <c r="O16" i="8"/>
  <c r="P16" i="8"/>
  <c r="Q5" i="8"/>
  <c r="Q16" i="8"/>
  <c r="B17" i="8"/>
  <c r="B48" i="8"/>
  <c r="C17" i="8"/>
  <c r="D17" i="8"/>
  <c r="D48" i="8"/>
  <c r="D38" i="8"/>
  <c r="E6" i="8"/>
  <c r="E17" i="8"/>
  <c r="H17" i="8"/>
  <c r="I17" i="8"/>
  <c r="J17" i="8"/>
  <c r="J48" i="8"/>
  <c r="K6" i="8"/>
  <c r="K17" i="8"/>
  <c r="N17" i="8"/>
  <c r="O17" i="8"/>
  <c r="O48" i="8"/>
  <c r="P17" i="8"/>
  <c r="Q6" i="8"/>
  <c r="Q17" i="8"/>
  <c r="B18" i="8"/>
  <c r="C18" i="8"/>
  <c r="C49" i="8"/>
  <c r="C39" i="8"/>
  <c r="D18" i="8"/>
  <c r="E7" i="8"/>
  <c r="E18" i="8"/>
  <c r="H18" i="8"/>
  <c r="I18" i="8"/>
  <c r="I49" i="8"/>
  <c r="J18" i="8"/>
  <c r="K7" i="8"/>
  <c r="K18" i="8"/>
  <c r="N18" i="8"/>
  <c r="O18" i="8"/>
  <c r="P18" i="8"/>
  <c r="Q7" i="8"/>
  <c r="Q18" i="8"/>
  <c r="B19" i="8"/>
  <c r="B50" i="8"/>
  <c r="B40" i="8"/>
  <c r="C19" i="8"/>
  <c r="D19" i="8"/>
  <c r="D50" i="8"/>
  <c r="E8" i="8"/>
  <c r="E19" i="8"/>
  <c r="H19" i="8"/>
  <c r="I19" i="8"/>
  <c r="J19" i="8"/>
  <c r="K8" i="8"/>
  <c r="K19" i="8"/>
  <c r="N19" i="8"/>
  <c r="N50" i="8"/>
  <c r="O19" i="8"/>
  <c r="P19" i="8"/>
  <c r="P50" i="8"/>
  <c r="P40" i="8"/>
  <c r="Q8" i="8"/>
  <c r="Q19" i="8"/>
  <c r="A2" i="8"/>
  <c r="A13" i="8"/>
  <c r="A44" i="8"/>
  <c r="A34" i="8"/>
  <c r="A3" i="8"/>
  <c r="A14" i="8"/>
  <c r="A4" i="8"/>
  <c r="A15" i="8"/>
  <c r="A46" i="8"/>
  <c r="Q12" i="8"/>
  <c r="N12" i="8"/>
  <c r="K12" i="8"/>
  <c r="H12" i="8"/>
  <c r="E12" i="8"/>
  <c r="B12" i="8"/>
  <c r="N13" i="7"/>
  <c r="O13" i="7"/>
  <c r="P13" i="7"/>
  <c r="P44" i="7"/>
  <c r="Q2" i="7"/>
  <c r="Q13" i="7"/>
  <c r="N14" i="7"/>
  <c r="O14" i="7"/>
  <c r="O45" i="7"/>
  <c r="P14" i="7"/>
  <c r="Q3" i="7"/>
  <c r="Q14" i="7"/>
  <c r="B15" i="7"/>
  <c r="C15" i="7"/>
  <c r="C46" i="7"/>
  <c r="C36" i="7"/>
  <c r="D15" i="7"/>
  <c r="E4" i="7"/>
  <c r="E15" i="7"/>
  <c r="H15" i="7"/>
  <c r="I15" i="7"/>
  <c r="I46" i="7"/>
  <c r="J15" i="7"/>
  <c r="K4" i="7"/>
  <c r="K15" i="7"/>
  <c r="N15" i="7"/>
  <c r="O15" i="7"/>
  <c r="P15" i="7"/>
  <c r="Q4" i="7"/>
  <c r="Q15" i="7"/>
  <c r="B16" i="7"/>
  <c r="B47" i="7"/>
  <c r="B37" i="7"/>
  <c r="C16" i="7"/>
  <c r="D16" i="7"/>
  <c r="D47" i="7"/>
  <c r="E5" i="7"/>
  <c r="E16" i="7"/>
  <c r="H16" i="7"/>
  <c r="I16" i="7"/>
  <c r="J16" i="7"/>
  <c r="K5" i="7"/>
  <c r="K16" i="7"/>
  <c r="N16" i="7"/>
  <c r="N47" i="7"/>
  <c r="N37" i="7"/>
  <c r="O16" i="7"/>
  <c r="P16" i="7"/>
  <c r="P47" i="7"/>
  <c r="P37" i="7"/>
  <c r="Q5" i="7"/>
  <c r="Q16" i="7"/>
  <c r="B17" i="7"/>
  <c r="B48" i="7"/>
  <c r="B38" i="7"/>
  <c r="C17" i="7"/>
  <c r="D17" i="7"/>
  <c r="E6" i="7"/>
  <c r="E17" i="7"/>
  <c r="H17" i="7"/>
  <c r="I17" i="7"/>
  <c r="I48" i="7"/>
  <c r="I38" i="7"/>
  <c r="J17" i="7"/>
  <c r="K6" i="7"/>
  <c r="K17" i="7"/>
  <c r="N17" i="7"/>
  <c r="O17" i="7"/>
  <c r="O48" i="7"/>
  <c r="O38" i="7"/>
  <c r="P17" i="7"/>
  <c r="Q6" i="7"/>
  <c r="Q17" i="7"/>
  <c r="B18" i="7"/>
  <c r="C18" i="7"/>
  <c r="C49" i="7"/>
  <c r="D18" i="7"/>
  <c r="E7" i="7"/>
  <c r="E18" i="7"/>
  <c r="H18" i="7"/>
  <c r="I18" i="7"/>
  <c r="J18" i="7"/>
  <c r="J49" i="7"/>
  <c r="J39" i="7"/>
  <c r="K7" i="7"/>
  <c r="K18" i="7"/>
  <c r="N18" i="7"/>
  <c r="O18" i="7"/>
  <c r="O49" i="7"/>
  <c r="O39" i="7"/>
  <c r="P18" i="7"/>
  <c r="Q7" i="7"/>
  <c r="Q18" i="7"/>
  <c r="B19" i="7"/>
  <c r="C19" i="7"/>
  <c r="C50" i="7"/>
  <c r="D19" i="7"/>
  <c r="E8" i="7"/>
  <c r="E19" i="7"/>
  <c r="E50" i="7"/>
  <c r="H19" i="7"/>
  <c r="I19" i="7"/>
  <c r="I50" i="7"/>
  <c r="I40" i="7"/>
  <c r="J19" i="7"/>
  <c r="K8" i="7"/>
  <c r="K19" i="7"/>
  <c r="N19" i="7"/>
  <c r="O19" i="7"/>
  <c r="P19" i="7"/>
  <c r="Q8" i="7"/>
  <c r="Q19" i="7"/>
  <c r="A2" i="7"/>
  <c r="A13" i="7"/>
  <c r="A3" i="7"/>
  <c r="A14" i="7"/>
  <c r="A4" i="7"/>
  <c r="A15" i="7"/>
  <c r="Q12" i="7"/>
  <c r="N12" i="7"/>
  <c r="K12" i="7"/>
  <c r="H12" i="7"/>
  <c r="E12" i="7"/>
  <c r="B12" i="7"/>
  <c r="A2" i="6"/>
  <c r="A13" i="6"/>
  <c r="N13" i="6"/>
  <c r="O13" i="6"/>
  <c r="O44" i="6"/>
  <c r="P13" i="6"/>
  <c r="A3" i="6"/>
  <c r="A14" i="6"/>
  <c r="N14" i="6"/>
  <c r="O14" i="6"/>
  <c r="P14" i="6"/>
  <c r="Q3" i="6"/>
  <c r="Q14" i="6"/>
  <c r="A4" i="6"/>
  <c r="A15" i="6"/>
  <c r="B15" i="6"/>
  <c r="C15" i="6"/>
  <c r="D15" i="6"/>
  <c r="E4" i="6"/>
  <c r="E15" i="6"/>
  <c r="H15" i="6"/>
  <c r="I15" i="6"/>
  <c r="J15" i="6"/>
  <c r="K4" i="6"/>
  <c r="K15" i="6"/>
  <c r="N15" i="6"/>
  <c r="O15" i="6"/>
  <c r="O46" i="6"/>
  <c r="O36" i="6"/>
  <c r="P15" i="6"/>
  <c r="Q4" i="6"/>
  <c r="Q15" i="6"/>
  <c r="A5" i="6"/>
  <c r="A16" i="6"/>
  <c r="B16" i="6"/>
  <c r="C16" i="6"/>
  <c r="D16" i="6"/>
  <c r="E5" i="6"/>
  <c r="E16" i="6"/>
  <c r="H16" i="6"/>
  <c r="H47" i="6"/>
  <c r="I16" i="6"/>
  <c r="J16" i="6"/>
  <c r="J47" i="6"/>
  <c r="K5" i="6"/>
  <c r="K16" i="6"/>
  <c r="N16" i="6"/>
  <c r="O16" i="6"/>
  <c r="P16" i="6"/>
  <c r="Q5" i="6"/>
  <c r="Q16" i="6"/>
  <c r="B17" i="6"/>
  <c r="C17" i="6"/>
  <c r="C48" i="6"/>
  <c r="C38" i="6"/>
  <c r="D17" i="6"/>
  <c r="E6" i="6"/>
  <c r="E28" i="6"/>
  <c r="H17" i="6"/>
  <c r="I17" i="6"/>
  <c r="J17" i="6"/>
  <c r="K6" i="6"/>
  <c r="K17" i="6"/>
  <c r="N17" i="6"/>
  <c r="O17" i="6"/>
  <c r="O48" i="6"/>
  <c r="P17" i="6"/>
  <c r="Q6" i="6"/>
  <c r="Q28" i="6"/>
  <c r="Q17" i="6"/>
  <c r="B18" i="6"/>
  <c r="C18" i="6"/>
  <c r="D18" i="6"/>
  <c r="E7" i="6"/>
  <c r="E18" i="6"/>
  <c r="H18" i="6"/>
  <c r="H49" i="6"/>
  <c r="H39" i="6"/>
  <c r="I18" i="6"/>
  <c r="J18" i="6"/>
  <c r="J49" i="6"/>
  <c r="K7" i="6"/>
  <c r="K18" i="6"/>
  <c r="N18" i="6"/>
  <c r="O18" i="6"/>
  <c r="P18" i="6"/>
  <c r="Q7" i="6"/>
  <c r="Q18" i="6"/>
  <c r="B19" i="6"/>
  <c r="B50" i="6"/>
  <c r="B40" i="6"/>
  <c r="C19" i="6"/>
  <c r="C50" i="6"/>
  <c r="C40" i="6"/>
  <c r="D19" i="6"/>
  <c r="D50" i="6"/>
  <c r="D40" i="6"/>
  <c r="E8" i="6"/>
  <c r="E19" i="6"/>
  <c r="H19" i="6"/>
  <c r="I19" i="6"/>
  <c r="J19" i="6"/>
  <c r="J50" i="6"/>
  <c r="J40" i="6"/>
  <c r="K8" i="6"/>
  <c r="K19" i="6"/>
  <c r="N19" i="6"/>
  <c r="O19" i="6"/>
  <c r="O50" i="6"/>
  <c r="O40" i="6"/>
  <c r="P19" i="6"/>
  <c r="Q8" i="6"/>
  <c r="Q19" i="6"/>
  <c r="Q12" i="6"/>
  <c r="N12" i="6"/>
  <c r="K12" i="6"/>
  <c r="H12" i="6"/>
  <c r="E12" i="6"/>
  <c r="B12" i="6"/>
  <c r="N13" i="5"/>
  <c r="O13" i="5"/>
  <c r="P13" i="5"/>
  <c r="N14" i="5"/>
  <c r="O14" i="5"/>
  <c r="O45" i="5"/>
  <c r="O35" i="5"/>
  <c r="P14" i="5"/>
  <c r="Q3" i="5"/>
  <c r="Q14" i="5"/>
  <c r="B15" i="5"/>
  <c r="B46" i="5"/>
  <c r="C15" i="5"/>
  <c r="C46" i="5"/>
  <c r="C36" i="5"/>
  <c r="D15" i="5"/>
  <c r="D46" i="5"/>
  <c r="E4" i="5"/>
  <c r="E15" i="5"/>
  <c r="H15" i="5"/>
  <c r="H46" i="5"/>
  <c r="I15" i="5"/>
  <c r="J15" i="5"/>
  <c r="K4" i="5"/>
  <c r="K15" i="5"/>
  <c r="N15" i="5"/>
  <c r="N46" i="5"/>
  <c r="O15" i="5"/>
  <c r="O46" i="5"/>
  <c r="O36" i="5"/>
  <c r="P15" i="5"/>
  <c r="P46" i="5"/>
  <c r="Q4" i="5"/>
  <c r="Q15" i="5"/>
  <c r="B16" i="5"/>
  <c r="C16" i="5"/>
  <c r="C47" i="5"/>
  <c r="D16" i="5"/>
  <c r="E5" i="5"/>
  <c r="E16" i="5"/>
  <c r="H16" i="5"/>
  <c r="I16" i="5"/>
  <c r="J16" i="5"/>
  <c r="K5" i="5"/>
  <c r="K16" i="5"/>
  <c r="N16" i="5"/>
  <c r="N47" i="5"/>
  <c r="N37" i="5"/>
  <c r="O16" i="5"/>
  <c r="P16" i="5"/>
  <c r="Q5" i="5"/>
  <c r="Q16" i="5"/>
  <c r="B17" i="5"/>
  <c r="B48" i="5"/>
  <c r="B38" i="5"/>
  <c r="C17" i="5"/>
  <c r="C48" i="5"/>
  <c r="D17" i="5"/>
  <c r="D48" i="5"/>
  <c r="D38" i="5"/>
  <c r="E6" i="5"/>
  <c r="E17" i="5"/>
  <c r="H17" i="5"/>
  <c r="I17" i="5"/>
  <c r="I48" i="5"/>
  <c r="I38" i="5"/>
  <c r="J17" i="5"/>
  <c r="K6" i="5"/>
  <c r="K17" i="5"/>
  <c r="N17" i="5"/>
  <c r="N48" i="5"/>
  <c r="N38" i="5"/>
  <c r="O17" i="5"/>
  <c r="O48" i="5"/>
  <c r="O38" i="5"/>
  <c r="P17" i="5"/>
  <c r="P48" i="5"/>
  <c r="P38" i="5"/>
  <c r="Q6" i="5"/>
  <c r="Q17" i="5"/>
  <c r="B18" i="5"/>
  <c r="B49" i="5"/>
  <c r="B39" i="5"/>
  <c r="C18" i="5"/>
  <c r="D18" i="5"/>
  <c r="E7" i="5"/>
  <c r="E18" i="5"/>
  <c r="H18" i="5"/>
  <c r="H49" i="5"/>
  <c r="I18" i="5"/>
  <c r="I49" i="5"/>
  <c r="I39" i="5"/>
  <c r="J18" i="5"/>
  <c r="J49" i="5"/>
  <c r="K7" i="5"/>
  <c r="K18" i="5"/>
  <c r="N18" i="5"/>
  <c r="O18" i="5"/>
  <c r="O49" i="5"/>
  <c r="O39" i="5"/>
  <c r="P18" i="5"/>
  <c r="Q7" i="5"/>
  <c r="Q18" i="5"/>
  <c r="B19" i="5"/>
  <c r="B50" i="5"/>
  <c r="B40" i="5"/>
  <c r="C19" i="5"/>
  <c r="C50" i="5"/>
  <c r="C40" i="5"/>
  <c r="D19" i="5"/>
  <c r="D50" i="5"/>
  <c r="D40" i="5"/>
  <c r="E8" i="5"/>
  <c r="E19" i="5"/>
  <c r="H19" i="5"/>
  <c r="H50" i="5"/>
  <c r="H40" i="5"/>
  <c r="I19" i="5"/>
  <c r="J19" i="5"/>
  <c r="K8" i="5"/>
  <c r="K19" i="5"/>
  <c r="N19" i="5"/>
  <c r="N50" i="5"/>
  <c r="N40" i="5"/>
  <c r="O19" i="5"/>
  <c r="O50" i="5"/>
  <c r="P19" i="5"/>
  <c r="P50" i="5"/>
  <c r="P40" i="5"/>
  <c r="Q8" i="5"/>
  <c r="Q19" i="5"/>
  <c r="A2" i="5"/>
  <c r="A13" i="5"/>
  <c r="A3" i="5"/>
  <c r="A14" i="5"/>
  <c r="A45" i="5"/>
  <c r="A35" i="5"/>
  <c r="A4" i="5"/>
  <c r="A15" i="5"/>
  <c r="Q12" i="5"/>
  <c r="N12" i="5"/>
  <c r="K12" i="5"/>
  <c r="H12" i="5"/>
  <c r="E12" i="5"/>
  <c r="B12" i="5"/>
  <c r="A37" i="3"/>
  <c r="Q40" i="3"/>
  <c r="A34" i="3"/>
  <c r="A35" i="3"/>
  <c r="N35" i="3"/>
  <c r="O35" i="3"/>
  <c r="P35" i="3"/>
  <c r="Q35" i="3"/>
  <c r="B36" i="3"/>
  <c r="C36" i="3"/>
  <c r="D36" i="3"/>
  <c r="E36" i="3"/>
  <c r="H36" i="3"/>
  <c r="I36" i="3"/>
  <c r="J36" i="3"/>
  <c r="K36" i="3"/>
  <c r="N36" i="3"/>
  <c r="O36" i="3"/>
  <c r="P36" i="3"/>
  <c r="Q36" i="3"/>
  <c r="B37" i="3"/>
  <c r="C37" i="3"/>
  <c r="D37" i="3"/>
  <c r="E37" i="3"/>
  <c r="H37" i="3"/>
  <c r="I37" i="3"/>
  <c r="J37" i="3"/>
  <c r="K37" i="3"/>
  <c r="N37" i="3"/>
  <c r="O37" i="3"/>
  <c r="P37" i="3"/>
  <c r="Q37" i="3"/>
  <c r="B38" i="3"/>
  <c r="C38" i="3"/>
  <c r="D38" i="3"/>
  <c r="E38" i="3"/>
  <c r="H38" i="3"/>
  <c r="I38" i="3"/>
  <c r="J38" i="3"/>
  <c r="K38" i="3"/>
  <c r="N38" i="3"/>
  <c r="O38" i="3"/>
  <c r="P38" i="3"/>
  <c r="Q38" i="3"/>
  <c r="B39" i="3"/>
  <c r="C39" i="3"/>
  <c r="D39" i="3"/>
  <c r="E39" i="3"/>
  <c r="H39" i="3"/>
  <c r="I39" i="3"/>
  <c r="J39" i="3"/>
  <c r="K39" i="3"/>
  <c r="N39" i="3"/>
  <c r="O39" i="3"/>
  <c r="P39" i="3"/>
  <c r="Q39" i="3"/>
  <c r="B40" i="3"/>
  <c r="C40" i="3"/>
  <c r="D40" i="3"/>
  <c r="E40" i="3"/>
  <c r="H40" i="3"/>
  <c r="I40" i="3"/>
  <c r="J40" i="3"/>
  <c r="K40" i="3"/>
  <c r="N40" i="3"/>
  <c r="O40" i="3"/>
  <c r="P40" i="3"/>
  <c r="N34" i="3"/>
  <c r="O34" i="3"/>
  <c r="P34" i="3"/>
  <c r="Q12" i="3"/>
  <c r="N12" i="3"/>
  <c r="K12" i="3"/>
  <c r="H12" i="3"/>
  <c r="E12" i="3"/>
  <c r="B12" i="3"/>
  <c r="N57" i="9"/>
  <c r="N58" i="9"/>
  <c r="N59" i="9"/>
  <c r="H57" i="9"/>
  <c r="H58" i="9"/>
  <c r="H59" i="9"/>
  <c r="B57" i="9"/>
  <c r="B58" i="9"/>
  <c r="B59" i="9"/>
  <c r="Q30" i="9"/>
  <c r="P30" i="9"/>
  <c r="O30" i="9"/>
  <c r="N30" i="9"/>
  <c r="K30" i="9"/>
  <c r="J30" i="9"/>
  <c r="I30" i="9"/>
  <c r="H30" i="9"/>
  <c r="E30" i="9"/>
  <c r="D30" i="9"/>
  <c r="C30" i="9"/>
  <c r="B30" i="9"/>
  <c r="Q29" i="9"/>
  <c r="P29" i="9"/>
  <c r="O29" i="9"/>
  <c r="N29" i="9"/>
  <c r="K29" i="9"/>
  <c r="J29" i="9"/>
  <c r="I29" i="9"/>
  <c r="H29" i="9"/>
  <c r="E29" i="9"/>
  <c r="D29" i="9"/>
  <c r="C29" i="9"/>
  <c r="B29" i="9"/>
  <c r="Q28" i="9"/>
  <c r="P28" i="9"/>
  <c r="O28" i="9"/>
  <c r="N28" i="9"/>
  <c r="K28" i="9"/>
  <c r="J28" i="9"/>
  <c r="I28" i="9"/>
  <c r="H28" i="9"/>
  <c r="E28" i="9"/>
  <c r="D28" i="9"/>
  <c r="C28" i="9"/>
  <c r="B28" i="9"/>
  <c r="Q27" i="9"/>
  <c r="P27" i="9"/>
  <c r="O27" i="9"/>
  <c r="N27" i="9"/>
  <c r="K27" i="9"/>
  <c r="J27" i="9"/>
  <c r="I27" i="9"/>
  <c r="H27" i="9"/>
  <c r="E27" i="9"/>
  <c r="D27" i="9"/>
  <c r="C27" i="9"/>
  <c r="B27" i="9"/>
  <c r="A27" i="9"/>
  <c r="Q26" i="9"/>
  <c r="P26" i="9"/>
  <c r="O26" i="9"/>
  <c r="N26" i="9"/>
  <c r="K26" i="9"/>
  <c r="J26" i="9"/>
  <c r="I26" i="9"/>
  <c r="H26" i="9"/>
  <c r="E26" i="9"/>
  <c r="C26" i="9"/>
  <c r="A26" i="9"/>
  <c r="Q25" i="9"/>
  <c r="P25" i="9"/>
  <c r="O25" i="9"/>
  <c r="N25" i="9"/>
  <c r="Q24" i="9"/>
  <c r="P24" i="9"/>
  <c r="O24" i="9"/>
  <c r="Q9" i="9"/>
  <c r="Q20" i="9"/>
  <c r="P20" i="9"/>
  <c r="O20" i="9"/>
  <c r="N20" i="9"/>
  <c r="K9" i="9"/>
  <c r="K20" i="9"/>
  <c r="J20" i="9"/>
  <c r="I20" i="9"/>
  <c r="H20" i="9"/>
  <c r="E9" i="9"/>
  <c r="E20" i="9"/>
  <c r="D20" i="9"/>
  <c r="C20" i="9"/>
  <c r="B20" i="9"/>
  <c r="N57" i="8"/>
  <c r="N58" i="8"/>
  <c r="N59" i="8"/>
  <c r="H57" i="8"/>
  <c r="H58" i="8"/>
  <c r="H59" i="8"/>
  <c r="B57" i="8"/>
  <c r="B58" i="8"/>
  <c r="B59" i="8"/>
  <c r="Q30" i="8"/>
  <c r="P30" i="8"/>
  <c r="O30" i="8"/>
  <c r="N30" i="8"/>
  <c r="K30" i="8"/>
  <c r="J30" i="8"/>
  <c r="I30" i="8"/>
  <c r="H30" i="8"/>
  <c r="E30" i="8"/>
  <c r="D30" i="8"/>
  <c r="C30" i="8"/>
  <c r="B30" i="8"/>
  <c r="Q29" i="8"/>
  <c r="P29" i="8"/>
  <c r="O29" i="8"/>
  <c r="N29" i="8"/>
  <c r="K29" i="8"/>
  <c r="J29" i="8"/>
  <c r="I29" i="8"/>
  <c r="H29" i="8"/>
  <c r="E29" i="8"/>
  <c r="D29" i="8"/>
  <c r="C29" i="8"/>
  <c r="B29" i="8"/>
  <c r="Q28" i="8"/>
  <c r="P28" i="8"/>
  <c r="O28" i="8"/>
  <c r="N28" i="8"/>
  <c r="K28" i="8"/>
  <c r="J28" i="8"/>
  <c r="I28" i="8"/>
  <c r="H28" i="8"/>
  <c r="E28" i="8"/>
  <c r="D28" i="8"/>
  <c r="C28" i="8"/>
  <c r="B28" i="8"/>
  <c r="Q27" i="8"/>
  <c r="P27" i="8"/>
  <c r="O27" i="8"/>
  <c r="N27" i="8"/>
  <c r="K27" i="8"/>
  <c r="J27" i="8"/>
  <c r="I27" i="8"/>
  <c r="H27" i="8"/>
  <c r="E27" i="8"/>
  <c r="D27" i="8"/>
  <c r="C27" i="8"/>
  <c r="B27" i="8"/>
  <c r="P26" i="8"/>
  <c r="O26" i="8"/>
  <c r="N26" i="8"/>
  <c r="K26" i="8"/>
  <c r="J26" i="8"/>
  <c r="I26" i="8"/>
  <c r="H26" i="8"/>
  <c r="E26" i="8"/>
  <c r="D26" i="8"/>
  <c r="C26" i="8"/>
  <c r="B26" i="8"/>
  <c r="A26" i="8"/>
  <c r="P25" i="8"/>
  <c r="O25" i="8"/>
  <c r="N25" i="8"/>
  <c r="P24" i="8"/>
  <c r="O24" i="8"/>
  <c r="N24" i="8"/>
  <c r="A24" i="8"/>
  <c r="Q9" i="8"/>
  <c r="Q20" i="8"/>
  <c r="P20" i="8"/>
  <c r="O20" i="8"/>
  <c r="N20" i="8"/>
  <c r="K9" i="8"/>
  <c r="K20" i="8"/>
  <c r="J20" i="8"/>
  <c r="I20" i="8"/>
  <c r="H20" i="8"/>
  <c r="E9" i="8"/>
  <c r="E20" i="8"/>
  <c r="D20" i="8"/>
  <c r="C20" i="8"/>
  <c r="B20" i="8"/>
  <c r="B61" i="7"/>
  <c r="Q30" i="7"/>
  <c r="P30" i="7"/>
  <c r="O30" i="7"/>
  <c r="N30" i="7"/>
  <c r="K30" i="7"/>
  <c r="J30" i="7"/>
  <c r="I30" i="7"/>
  <c r="H30" i="7"/>
  <c r="E30" i="7"/>
  <c r="D30" i="7"/>
  <c r="C30" i="7"/>
  <c r="B30" i="7"/>
  <c r="Q29" i="7"/>
  <c r="P29" i="7"/>
  <c r="O29" i="7"/>
  <c r="N29" i="7"/>
  <c r="K29" i="7"/>
  <c r="J29" i="7"/>
  <c r="I29" i="7"/>
  <c r="H29" i="7"/>
  <c r="E29" i="7"/>
  <c r="D29" i="7"/>
  <c r="C29" i="7"/>
  <c r="B29" i="7"/>
  <c r="Q28" i="7"/>
  <c r="P28" i="7"/>
  <c r="O28" i="7"/>
  <c r="N28" i="7"/>
  <c r="K28" i="7"/>
  <c r="J28" i="7"/>
  <c r="I28" i="7"/>
  <c r="H28" i="7"/>
  <c r="E28" i="7"/>
  <c r="D28" i="7"/>
  <c r="C28" i="7"/>
  <c r="B28" i="7"/>
  <c r="Q27" i="7"/>
  <c r="P27" i="7"/>
  <c r="O27" i="7"/>
  <c r="N27" i="7"/>
  <c r="K27" i="7"/>
  <c r="J27" i="7"/>
  <c r="I27" i="7"/>
  <c r="H27" i="7"/>
  <c r="E27" i="7"/>
  <c r="D27" i="7"/>
  <c r="C27" i="7"/>
  <c r="B27" i="7"/>
  <c r="Q26" i="7"/>
  <c r="P26" i="7"/>
  <c r="O26" i="7"/>
  <c r="N26" i="7"/>
  <c r="K26" i="7"/>
  <c r="J26" i="7"/>
  <c r="I26" i="7"/>
  <c r="H26" i="7"/>
  <c r="E26" i="7"/>
  <c r="D26" i="7"/>
  <c r="C26" i="7"/>
  <c r="B26" i="7"/>
  <c r="A26" i="7"/>
  <c r="Q25" i="7"/>
  <c r="P25" i="7"/>
  <c r="O25" i="7"/>
  <c r="N25" i="7"/>
  <c r="Q24" i="7"/>
  <c r="P24" i="7"/>
  <c r="O24" i="7"/>
  <c r="N24" i="7"/>
  <c r="A24" i="7"/>
  <c r="Q9" i="7"/>
  <c r="Q20" i="7"/>
  <c r="P20" i="7"/>
  <c r="O20" i="7"/>
  <c r="N20" i="7"/>
  <c r="K9" i="7"/>
  <c r="K20" i="7"/>
  <c r="J20" i="7"/>
  <c r="I20" i="7"/>
  <c r="H20" i="7"/>
  <c r="E9" i="7"/>
  <c r="E20" i="7"/>
  <c r="D20" i="7"/>
  <c r="C20" i="7"/>
  <c r="B20" i="7"/>
  <c r="N57" i="6"/>
  <c r="N58" i="6"/>
  <c r="N59" i="6"/>
  <c r="H57" i="6"/>
  <c r="H58" i="6"/>
  <c r="H59" i="6"/>
  <c r="B58" i="6"/>
  <c r="B59" i="6"/>
  <c r="B61" i="6"/>
  <c r="Q30" i="6"/>
  <c r="P30" i="6"/>
  <c r="O30" i="6"/>
  <c r="N30" i="6"/>
  <c r="K30" i="6"/>
  <c r="J30" i="6"/>
  <c r="I30" i="6"/>
  <c r="H30" i="6"/>
  <c r="E30" i="6"/>
  <c r="D30" i="6"/>
  <c r="C30" i="6"/>
  <c r="B30" i="6"/>
  <c r="Q29" i="6"/>
  <c r="P29" i="6"/>
  <c r="O29" i="6"/>
  <c r="N29" i="6"/>
  <c r="K29" i="6"/>
  <c r="J29" i="6"/>
  <c r="I29" i="6"/>
  <c r="H29" i="6"/>
  <c r="E29" i="6"/>
  <c r="D29" i="6"/>
  <c r="C29" i="6"/>
  <c r="B29" i="6"/>
  <c r="P28" i="6"/>
  <c r="O28" i="6"/>
  <c r="N28" i="6"/>
  <c r="J28" i="6"/>
  <c r="I28" i="6"/>
  <c r="H28" i="6"/>
  <c r="D28" i="6"/>
  <c r="C28" i="6"/>
  <c r="B28" i="6"/>
  <c r="Q27" i="6"/>
  <c r="P27" i="6"/>
  <c r="O27" i="6"/>
  <c r="N27" i="6"/>
  <c r="K27" i="6"/>
  <c r="J27" i="6"/>
  <c r="I27" i="6"/>
  <c r="H27" i="6"/>
  <c r="E27" i="6"/>
  <c r="D27" i="6"/>
  <c r="C27" i="6"/>
  <c r="B27" i="6"/>
  <c r="A27" i="6"/>
  <c r="Q26" i="6"/>
  <c r="P26" i="6"/>
  <c r="O26" i="6"/>
  <c r="N26" i="6"/>
  <c r="K26" i="6"/>
  <c r="J26" i="6"/>
  <c r="I26" i="6"/>
  <c r="H26" i="6"/>
  <c r="E26" i="6"/>
  <c r="D26" i="6"/>
  <c r="C26" i="6"/>
  <c r="B26" i="6"/>
  <c r="A26" i="6"/>
  <c r="Q25" i="6"/>
  <c r="P25" i="6"/>
  <c r="O25" i="6"/>
  <c r="N25" i="6"/>
  <c r="A25" i="6"/>
  <c r="P24" i="6"/>
  <c r="O24" i="6"/>
  <c r="N24" i="6"/>
  <c r="A24" i="6"/>
  <c r="Q9" i="6"/>
  <c r="Q20" i="6"/>
  <c r="P20" i="6"/>
  <c r="O20" i="6"/>
  <c r="N20" i="6"/>
  <c r="K9" i="6"/>
  <c r="K20" i="6"/>
  <c r="J20" i="6"/>
  <c r="I20" i="6"/>
  <c r="H20" i="6"/>
  <c r="E9" i="6"/>
  <c r="E20" i="6"/>
  <c r="D20" i="6"/>
  <c r="C20" i="6"/>
  <c r="B20" i="6"/>
  <c r="Q24" i="5"/>
  <c r="N57" i="5"/>
  <c r="N58" i="5"/>
  <c r="N59" i="5"/>
  <c r="N61" i="5"/>
  <c r="H57" i="5"/>
  <c r="H58" i="5"/>
  <c r="H59" i="5"/>
  <c r="H61" i="5"/>
  <c r="B57" i="5"/>
  <c r="B58" i="5"/>
  <c r="B59" i="5"/>
  <c r="B61" i="5"/>
  <c r="Q30" i="5"/>
  <c r="P30" i="5"/>
  <c r="O30" i="5"/>
  <c r="N30" i="5"/>
  <c r="K30" i="5"/>
  <c r="J30" i="5"/>
  <c r="I30" i="5"/>
  <c r="H30" i="5"/>
  <c r="E30" i="5"/>
  <c r="D30" i="5"/>
  <c r="C30" i="5"/>
  <c r="B30" i="5"/>
  <c r="Q29" i="5"/>
  <c r="P29" i="5"/>
  <c r="O29" i="5"/>
  <c r="N29" i="5"/>
  <c r="K29" i="5"/>
  <c r="J29" i="5"/>
  <c r="I29" i="5"/>
  <c r="H29" i="5"/>
  <c r="E29" i="5"/>
  <c r="D29" i="5"/>
  <c r="C29" i="5"/>
  <c r="B29" i="5"/>
  <c r="Q28" i="5"/>
  <c r="P28" i="5"/>
  <c r="O28" i="5"/>
  <c r="N28" i="5"/>
  <c r="K28" i="5"/>
  <c r="J28" i="5"/>
  <c r="I28" i="5"/>
  <c r="H28" i="5"/>
  <c r="E28" i="5"/>
  <c r="D28" i="5"/>
  <c r="C28" i="5"/>
  <c r="B28" i="5"/>
  <c r="P27" i="5"/>
  <c r="O27" i="5"/>
  <c r="N27" i="5"/>
  <c r="K27" i="5"/>
  <c r="J27" i="5"/>
  <c r="I27" i="5"/>
  <c r="H27" i="5"/>
  <c r="E27" i="5"/>
  <c r="D27" i="5"/>
  <c r="C27" i="5"/>
  <c r="B27" i="5"/>
  <c r="Q26" i="5"/>
  <c r="P26" i="5"/>
  <c r="O26" i="5"/>
  <c r="N26" i="5"/>
  <c r="K26" i="5"/>
  <c r="J26" i="5"/>
  <c r="I26" i="5"/>
  <c r="H26" i="5"/>
  <c r="E26" i="5"/>
  <c r="D26" i="5"/>
  <c r="C26" i="5"/>
  <c r="B26" i="5"/>
  <c r="A26" i="5"/>
  <c r="Q25" i="5"/>
  <c r="P25" i="5"/>
  <c r="O25" i="5"/>
  <c r="N25" i="5"/>
  <c r="A25" i="5"/>
  <c r="P24" i="5"/>
  <c r="O24" i="5"/>
  <c r="N24" i="5"/>
  <c r="Q9" i="5"/>
  <c r="Q20" i="5"/>
  <c r="P20" i="5"/>
  <c r="O20" i="5"/>
  <c r="N20" i="5"/>
  <c r="K9" i="5"/>
  <c r="K20" i="5"/>
  <c r="J20" i="5"/>
  <c r="I20" i="5"/>
  <c r="H20" i="5"/>
  <c r="E9" i="5"/>
  <c r="E20" i="5"/>
  <c r="D20" i="5"/>
  <c r="C20" i="5"/>
  <c r="B20" i="5"/>
  <c r="A20" i="3"/>
  <c r="B20" i="3"/>
  <c r="C20" i="3"/>
  <c r="D20" i="3"/>
  <c r="E9" i="3"/>
  <c r="E20" i="3"/>
  <c r="H20" i="3"/>
  <c r="I20" i="3"/>
  <c r="J20" i="3"/>
  <c r="K9" i="3"/>
  <c r="K20" i="3"/>
  <c r="N20" i="3"/>
  <c r="O20" i="3"/>
  <c r="P20" i="3"/>
  <c r="Q9" i="3"/>
  <c r="Q20" i="3"/>
  <c r="N59" i="3"/>
  <c r="N24" i="3"/>
  <c r="O24" i="3"/>
  <c r="P24" i="3"/>
  <c r="N25" i="3"/>
  <c r="O25" i="3"/>
  <c r="P25" i="3"/>
  <c r="Q25" i="3"/>
  <c r="C26" i="3"/>
  <c r="D26" i="3"/>
  <c r="E26" i="3"/>
  <c r="H26" i="3"/>
  <c r="I26" i="3"/>
  <c r="J26" i="3"/>
  <c r="K26" i="3"/>
  <c r="N26" i="3"/>
  <c r="O26" i="3"/>
  <c r="P26" i="3"/>
  <c r="Q26" i="3"/>
  <c r="B27" i="3"/>
  <c r="C27" i="3"/>
  <c r="D27" i="3"/>
  <c r="E27" i="3"/>
  <c r="H27" i="3"/>
  <c r="I27" i="3"/>
  <c r="J27" i="3"/>
  <c r="K27" i="3"/>
  <c r="N27" i="3"/>
  <c r="O27" i="3"/>
  <c r="P27" i="3"/>
  <c r="Q27" i="3"/>
  <c r="B28" i="3"/>
  <c r="C28" i="3"/>
  <c r="D28" i="3"/>
  <c r="E28" i="3"/>
  <c r="H28" i="3"/>
  <c r="I28" i="3"/>
  <c r="J28" i="3"/>
  <c r="K28" i="3"/>
  <c r="N28" i="3"/>
  <c r="O28" i="3"/>
  <c r="P28" i="3"/>
  <c r="Q28" i="3"/>
  <c r="B29" i="3"/>
  <c r="C29" i="3"/>
  <c r="D29" i="3"/>
  <c r="E29" i="3"/>
  <c r="H29" i="3"/>
  <c r="I29" i="3"/>
  <c r="J29" i="3"/>
  <c r="K29" i="3"/>
  <c r="N29" i="3"/>
  <c r="O29" i="3"/>
  <c r="P29" i="3"/>
  <c r="Q29" i="3"/>
  <c r="B30" i="3"/>
  <c r="C30" i="3"/>
  <c r="D30" i="3"/>
  <c r="E30" i="3"/>
  <c r="H30" i="3"/>
  <c r="I30" i="3"/>
  <c r="J30" i="3"/>
  <c r="K30" i="3"/>
  <c r="N30" i="3"/>
  <c r="O30" i="3"/>
  <c r="P30" i="3"/>
  <c r="Q30" i="3"/>
  <c r="A25" i="3"/>
  <c r="A26" i="3"/>
  <c r="A27" i="3"/>
  <c r="E39" i="9"/>
  <c r="E49" i="9"/>
  <c r="K38" i="9"/>
  <c r="K48" i="9"/>
  <c r="A34" i="9"/>
  <c r="A44" i="9"/>
  <c r="N40" i="9"/>
  <c r="N50" i="9"/>
  <c r="C40" i="9"/>
  <c r="C50" i="9"/>
  <c r="O39" i="9"/>
  <c r="O49" i="9"/>
  <c r="I39" i="9"/>
  <c r="I49" i="9"/>
  <c r="D39" i="9"/>
  <c r="B39" i="9"/>
  <c r="O38" i="9"/>
  <c r="O48" i="9"/>
  <c r="J38" i="9"/>
  <c r="H38" i="9"/>
  <c r="D38" i="9"/>
  <c r="D48" i="9"/>
  <c r="P37" i="9"/>
  <c r="H37" i="9"/>
  <c r="H47" i="9"/>
  <c r="C37" i="9"/>
  <c r="C47" i="9"/>
  <c r="P36" i="9"/>
  <c r="P46" i="9"/>
  <c r="D36" i="9"/>
  <c r="D46" i="9"/>
  <c r="Q34" i="9"/>
  <c r="Q44" i="9"/>
  <c r="A37" i="9"/>
  <c r="A47" i="9"/>
  <c r="Q40" i="9"/>
  <c r="Q50" i="9"/>
  <c r="K40" i="9"/>
  <c r="K50" i="9"/>
  <c r="H40" i="9"/>
  <c r="H50" i="9"/>
  <c r="B40" i="9"/>
  <c r="B50" i="9"/>
  <c r="N39" i="9"/>
  <c r="N49" i="9"/>
  <c r="H39" i="9"/>
  <c r="H49" i="9"/>
  <c r="N38" i="9"/>
  <c r="N48" i="9"/>
  <c r="C38" i="9"/>
  <c r="C48" i="9"/>
  <c r="K37" i="9"/>
  <c r="K47" i="9"/>
  <c r="E37" i="9"/>
  <c r="E47" i="9"/>
  <c r="B37" i="9"/>
  <c r="O36" i="9"/>
  <c r="O46" i="9"/>
  <c r="J36" i="9"/>
  <c r="H36" i="9"/>
  <c r="C36" i="9"/>
  <c r="C46" i="9"/>
  <c r="O35" i="9"/>
  <c r="O45" i="9"/>
  <c r="P34" i="9"/>
  <c r="P44" i="9"/>
  <c r="A36" i="9"/>
  <c r="A46" i="9"/>
  <c r="P40" i="9"/>
  <c r="P50" i="9"/>
  <c r="J40" i="9"/>
  <c r="J50" i="9"/>
  <c r="E40" i="9"/>
  <c r="E50" i="9"/>
  <c r="Q39" i="9"/>
  <c r="Q49" i="9"/>
  <c r="K39" i="9"/>
  <c r="K49" i="9"/>
  <c r="C39" i="9"/>
  <c r="Q38" i="9"/>
  <c r="Q48" i="9"/>
  <c r="I38" i="9"/>
  <c r="E38" i="9"/>
  <c r="B38" i="9"/>
  <c r="B48" i="9"/>
  <c r="O37" i="9"/>
  <c r="O47" i="9"/>
  <c r="J37" i="9"/>
  <c r="J47" i="9"/>
  <c r="D37" i="9"/>
  <c r="N36" i="9"/>
  <c r="N46" i="9"/>
  <c r="Q35" i="9"/>
  <c r="Q45" i="9"/>
  <c r="O34" i="9"/>
  <c r="O44" i="9"/>
  <c r="A35" i="9"/>
  <c r="A45" i="9"/>
  <c r="O40" i="9"/>
  <c r="O50" i="9"/>
  <c r="D40" i="9"/>
  <c r="D50" i="9"/>
  <c r="P39" i="9"/>
  <c r="P49" i="9"/>
  <c r="J39" i="9"/>
  <c r="J49" i="9"/>
  <c r="P38" i="9"/>
  <c r="P48" i="9"/>
  <c r="Q37" i="9"/>
  <c r="Q47" i="9"/>
  <c r="I37" i="9"/>
  <c r="I47" i="9"/>
  <c r="Q36" i="9"/>
  <c r="Q46" i="9"/>
  <c r="K36" i="9"/>
  <c r="K46" i="9"/>
  <c r="E36" i="9"/>
  <c r="E46" i="9"/>
  <c r="K39" i="8"/>
  <c r="K49" i="8"/>
  <c r="E49" i="8"/>
  <c r="E39" i="8"/>
  <c r="Q36" i="8"/>
  <c r="Q46" i="8"/>
  <c r="K46" i="8"/>
  <c r="K36" i="8"/>
  <c r="K40" i="8"/>
  <c r="K50" i="8"/>
  <c r="A36" i="8"/>
  <c r="O40" i="8"/>
  <c r="O50" i="8"/>
  <c r="J40" i="8"/>
  <c r="J50" i="8"/>
  <c r="D40" i="8"/>
  <c r="N39" i="8"/>
  <c r="N49" i="8"/>
  <c r="I39" i="8"/>
  <c r="P38" i="8"/>
  <c r="P48" i="8"/>
  <c r="K38" i="8"/>
  <c r="K48" i="8"/>
  <c r="H38" i="8"/>
  <c r="H48" i="8"/>
  <c r="C38" i="8"/>
  <c r="C48" i="8"/>
  <c r="P37" i="8"/>
  <c r="P47" i="8"/>
  <c r="J37" i="8"/>
  <c r="B37" i="8"/>
  <c r="B47" i="8"/>
  <c r="O36" i="8"/>
  <c r="D36" i="8"/>
  <c r="D46" i="8"/>
  <c r="Q35" i="8"/>
  <c r="Q45" i="8"/>
  <c r="N35" i="8"/>
  <c r="A35" i="8"/>
  <c r="A45" i="8"/>
  <c r="H40" i="8"/>
  <c r="H50" i="8"/>
  <c r="P39" i="8"/>
  <c r="P49" i="8"/>
  <c r="H39" i="8"/>
  <c r="H49" i="8"/>
  <c r="Q34" i="8"/>
  <c r="Q44" i="8"/>
  <c r="Q24" i="8"/>
  <c r="Q26" i="8"/>
  <c r="Q40" i="8"/>
  <c r="Q50" i="8"/>
  <c r="N40" i="8"/>
  <c r="I40" i="8"/>
  <c r="I50" i="8"/>
  <c r="Q39" i="8"/>
  <c r="Q49" i="8"/>
  <c r="B39" i="8"/>
  <c r="B49" i="8"/>
  <c r="O38" i="8"/>
  <c r="J38" i="8"/>
  <c r="E38" i="8"/>
  <c r="E48" i="8"/>
  <c r="B38" i="8"/>
  <c r="O37" i="8"/>
  <c r="O47" i="8"/>
  <c r="E37" i="8"/>
  <c r="E47" i="8"/>
  <c r="H36" i="8"/>
  <c r="H46" i="8"/>
  <c r="C36" i="8"/>
  <c r="P35" i="8"/>
  <c r="O34" i="8"/>
  <c r="O44" i="8"/>
  <c r="C40" i="8"/>
  <c r="C50" i="8"/>
  <c r="D39" i="8"/>
  <c r="D49" i="8"/>
  <c r="Q38" i="8"/>
  <c r="Q48" i="8"/>
  <c r="N37" i="8"/>
  <c r="N47" i="8"/>
  <c r="I37" i="8"/>
  <c r="I47" i="8"/>
  <c r="D37" i="8"/>
  <c r="D47" i="8"/>
  <c r="N36" i="8"/>
  <c r="N46" i="8"/>
  <c r="J36" i="8"/>
  <c r="J46" i="8"/>
  <c r="E36" i="8"/>
  <c r="E46" i="8"/>
  <c r="N34" i="8"/>
  <c r="N44" i="8"/>
  <c r="A5" i="8"/>
  <c r="A6" i="8"/>
  <c r="E40" i="8"/>
  <c r="E50" i="8"/>
  <c r="O39" i="8"/>
  <c r="O49" i="8"/>
  <c r="J39" i="8"/>
  <c r="J49" i="8"/>
  <c r="N38" i="8"/>
  <c r="N48" i="8"/>
  <c r="I38" i="8"/>
  <c r="I48" i="8"/>
  <c r="Q37" i="8"/>
  <c r="Q47" i="8"/>
  <c r="K37" i="8"/>
  <c r="K47" i="8"/>
  <c r="C37" i="8"/>
  <c r="C47" i="8"/>
  <c r="P36" i="8"/>
  <c r="P46" i="8"/>
  <c r="B36" i="8"/>
  <c r="B46" i="8"/>
  <c r="O35" i="8"/>
  <c r="O45" i="8"/>
  <c r="E46" i="7"/>
  <c r="E36" i="7"/>
  <c r="K38" i="7"/>
  <c r="K48" i="7"/>
  <c r="A34" i="7"/>
  <c r="A44" i="7"/>
  <c r="N40" i="7"/>
  <c r="N50" i="7"/>
  <c r="B40" i="7"/>
  <c r="B50" i="7"/>
  <c r="B39" i="7"/>
  <c r="B49" i="7"/>
  <c r="J38" i="7"/>
  <c r="J48" i="7"/>
  <c r="E38" i="7"/>
  <c r="E48" i="7"/>
  <c r="O37" i="7"/>
  <c r="O47" i="7"/>
  <c r="J37" i="7"/>
  <c r="J47" i="7"/>
  <c r="D37" i="7"/>
  <c r="N36" i="7"/>
  <c r="N46" i="7"/>
  <c r="I36" i="7"/>
  <c r="P35" i="7"/>
  <c r="P45" i="7"/>
  <c r="Q34" i="7"/>
  <c r="Q44" i="7"/>
  <c r="N34" i="7"/>
  <c r="N44" i="7"/>
  <c r="Q40" i="7"/>
  <c r="Q50" i="7"/>
  <c r="K40" i="7"/>
  <c r="K50" i="7"/>
  <c r="H40" i="7"/>
  <c r="H50" i="7"/>
  <c r="D40" i="7"/>
  <c r="D50" i="7"/>
  <c r="Q39" i="7"/>
  <c r="Q49" i="7"/>
  <c r="N39" i="7"/>
  <c r="N49" i="7"/>
  <c r="I39" i="7"/>
  <c r="I49" i="7"/>
  <c r="D39" i="7"/>
  <c r="D49" i="7"/>
  <c r="Q38" i="7"/>
  <c r="Q48" i="7"/>
  <c r="N38" i="7"/>
  <c r="N48" i="7"/>
  <c r="D38" i="7"/>
  <c r="D48" i="7"/>
  <c r="Q37" i="7"/>
  <c r="Q47" i="7"/>
  <c r="I37" i="7"/>
  <c r="I47" i="7"/>
  <c r="Q36" i="7"/>
  <c r="Q46" i="7"/>
  <c r="K36" i="7"/>
  <c r="K46" i="7"/>
  <c r="B36" i="7"/>
  <c r="B46" i="7"/>
  <c r="O35" i="7"/>
  <c r="P34" i="7"/>
  <c r="A36" i="7"/>
  <c r="A46" i="7"/>
  <c r="P40" i="7"/>
  <c r="P50" i="7"/>
  <c r="J40" i="7"/>
  <c r="J50" i="7"/>
  <c r="E40" i="7"/>
  <c r="C40" i="7"/>
  <c r="P39" i="7"/>
  <c r="P49" i="7"/>
  <c r="K39" i="7"/>
  <c r="K49" i="7"/>
  <c r="H39" i="7"/>
  <c r="H49" i="7"/>
  <c r="C39" i="7"/>
  <c r="P38" i="7"/>
  <c r="P48" i="7"/>
  <c r="C38" i="7"/>
  <c r="C48" i="7"/>
  <c r="H37" i="7"/>
  <c r="H47" i="7"/>
  <c r="C37" i="7"/>
  <c r="C47" i="7"/>
  <c r="P36" i="7"/>
  <c r="P46" i="7"/>
  <c r="H36" i="7"/>
  <c r="H46" i="7"/>
  <c r="D36" i="7"/>
  <c r="D46" i="7"/>
  <c r="Q35" i="7"/>
  <c r="Q45" i="7"/>
  <c r="A35" i="7"/>
  <c r="A45" i="7"/>
  <c r="O40" i="7"/>
  <c r="O50" i="7"/>
  <c r="E39" i="7"/>
  <c r="E49" i="7"/>
  <c r="H38" i="7"/>
  <c r="H48" i="7"/>
  <c r="K37" i="7"/>
  <c r="K47" i="7"/>
  <c r="E37" i="7"/>
  <c r="E47" i="7"/>
  <c r="O36" i="7"/>
  <c r="O46" i="7"/>
  <c r="J36" i="7"/>
  <c r="J46" i="7"/>
  <c r="N35" i="7"/>
  <c r="N45" i="7"/>
  <c r="O34" i="7"/>
  <c r="O44" i="7"/>
  <c r="Q50" i="6"/>
  <c r="Q40" i="6"/>
  <c r="Q39" i="6"/>
  <c r="Q49" i="6"/>
  <c r="P39" i="6"/>
  <c r="P49" i="6"/>
  <c r="J39" i="6"/>
  <c r="B39" i="6"/>
  <c r="B49" i="6"/>
  <c r="P38" i="6"/>
  <c r="P48" i="6"/>
  <c r="K38" i="6"/>
  <c r="K48" i="6"/>
  <c r="E17" i="6"/>
  <c r="Q37" i="6"/>
  <c r="Q47" i="6"/>
  <c r="K37" i="6"/>
  <c r="K47" i="6"/>
  <c r="H37" i="6"/>
  <c r="C37" i="6"/>
  <c r="C47" i="6"/>
  <c r="P36" i="6"/>
  <c r="P46" i="6"/>
  <c r="K36" i="6"/>
  <c r="K46" i="6"/>
  <c r="E36" i="6"/>
  <c r="E46" i="6"/>
  <c r="A36" i="6"/>
  <c r="A46" i="6"/>
  <c r="N35" i="6"/>
  <c r="N45" i="6"/>
  <c r="O34" i="6"/>
  <c r="N40" i="6"/>
  <c r="N50" i="6"/>
  <c r="I40" i="6"/>
  <c r="I50" i="6"/>
  <c r="O39" i="6"/>
  <c r="O49" i="6"/>
  <c r="E39" i="6"/>
  <c r="E49" i="6"/>
  <c r="O38" i="6"/>
  <c r="J38" i="6"/>
  <c r="J48" i="6"/>
  <c r="B38" i="6"/>
  <c r="B48" i="6"/>
  <c r="P37" i="6"/>
  <c r="P47" i="6"/>
  <c r="J37" i="6"/>
  <c r="B37" i="6"/>
  <c r="B47" i="6"/>
  <c r="J36" i="6"/>
  <c r="J46" i="6"/>
  <c r="D36" i="6"/>
  <c r="D46" i="6"/>
  <c r="Q35" i="6"/>
  <c r="Q45" i="6"/>
  <c r="A35" i="6"/>
  <c r="A45" i="6"/>
  <c r="P40" i="6"/>
  <c r="P50" i="6"/>
  <c r="K40" i="6"/>
  <c r="K50" i="6"/>
  <c r="H40" i="6"/>
  <c r="H50" i="6"/>
  <c r="N39" i="6"/>
  <c r="N49" i="6"/>
  <c r="I39" i="6"/>
  <c r="I49" i="6"/>
  <c r="D39" i="6"/>
  <c r="D49" i="6"/>
  <c r="Q38" i="6"/>
  <c r="Q48" i="6"/>
  <c r="I38" i="6"/>
  <c r="I48" i="6"/>
  <c r="D38" i="6"/>
  <c r="D48" i="6"/>
  <c r="O37" i="6"/>
  <c r="O47" i="6"/>
  <c r="E37" i="6"/>
  <c r="E47" i="6"/>
  <c r="A37" i="6"/>
  <c r="A47" i="6"/>
  <c r="I36" i="6"/>
  <c r="I46" i="6"/>
  <c r="C36" i="6"/>
  <c r="C46" i="6"/>
  <c r="P35" i="6"/>
  <c r="P45" i="6"/>
  <c r="Q34" i="6"/>
  <c r="N34" i="6"/>
  <c r="N44" i="6"/>
  <c r="E40" i="6"/>
  <c r="E50" i="6"/>
  <c r="K39" i="6"/>
  <c r="K49" i="6"/>
  <c r="C39" i="6"/>
  <c r="C49" i="6"/>
  <c r="N38" i="6"/>
  <c r="N48" i="6"/>
  <c r="H38" i="6"/>
  <c r="H48" i="6"/>
  <c r="A6" i="6"/>
  <c r="N37" i="6"/>
  <c r="N47" i="6"/>
  <c r="I37" i="6"/>
  <c r="I47" i="6"/>
  <c r="D37" i="6"/>
  <c r="D47" i="6"/>
  <c r="Q36" i="6"/>
  <c r="Q46" i="6"/>
  <c r="N36" i="6"/>
  <c r="N46" i="6"/>
  <c r="H36" i="6"/>
  <c r="H46" i="6"/>
  <c r="B36" i="6"/>
  <c r="B46" i="6"/>
  <c r="O35" i="6"/>
  <c r="O45" i="6"/>
  <c r="P34" i="6"/>
  <c r="P44" i="6"/>
  <c r="A34" i="6"/>
  <c r="A44" i="6"/>
  <c r="K37" i="5"/>
  <c r="K47" i="5"/>
  <c r="Q40" i="5"/>
  <c r="Q50" i="5"/>
  <c r="E38" i="5"/>
  <c r="E48" i="5"/>
  <c r="A34" i="5"/>
  <c r="A44" i="5"/>
  <c r="Q38" i="5"/>
  <c r="Q48" i="5"/>
  <c r="H38" i="5"/>
  <c r="H48" i="5"/>
  <c r="J37" i="5"/>
  <c r="J47" i="5"/>
  <c r="Q36" i="5"/>
  <c r="Q46" i="5"/>
  <c r="A36" i="5"/>
  <c r="A46" i="5"/>
  <c r="O40" i="5"/>
  <c r="K40" i="5"/>
  <c r="K50" i="5"/>
  <c r="J39" i="5"/>
  <c r="H39" i="5"/>
  <c r="C39" i="5"/>
  <c r="C49" i="5"/>
  <c r="J38" i="5"/>
  <c r="J48" i="5"/>
  <c r="C38" i="5"/>
  <c r="Q37" i="5"/>
  <c r="Q47" i="5"/>
  <c r="I37" i="5"/>
  <c r="I47" i="5"/>
  <c r="C37" i="5"/>
  <c r="P36" i="5"/>
  <c r="N36" i="5"/>
  <c r="I36" i="5"/>
  <c r="I46" i="5"/>
  <c r="P35" i="5"/>
  <c r="P45" i="5"/>
  <c r="P34" i="5"/>
  <c r="P44" i="5"/>
  <c r="J40" i="5"/>
  <c r="J50" i="5"/>
  <c r="E40" i="5"/>
  <c r="E50" i="5"/>
  <c r="Q39" i="5"/>
  <c r="Q49" i="5"/>
  <c r="N39" i="5"/>
  <c r="N49" i="5"/>
  <c r="P37" i="5"/>
  <c r="P47" i="5"/>
  <c r="H37" i="5"/>
  <c r="H47" i="5"/>
  <c r="H36" i="5"/>
  <c r="D36" i="5"/>
  <c r="B36" i="5"/>
  <c r="O34" i="5"/>
  <c r="O44" i="5"/>
  <c r="I40" i="5"/>
  <c r="I50" i="5"/>
  <c r="P39" i="5"/>
  <c r="P49" i="5"/>
  <c r="K39" i="5"/>
  <c r="K49" i="5"/>
  <c r="E39" i="5"/>
  <c r="E49" i="5"/>
  <c r="O37" i="5"/>
  <c r="O47" i="5"/>
  <c r="E37" i="5"/>
  <c r="E47" i="5"/>
  <c r="B37" i="5"/>
  <c r="B47" i="5"/>
  <c r="K36" i="5"/>
  <c r="K46" i="5"/>
  <c r="N34" i="5"/>
  <c r="N44" i="5"/>
  <c r="D39" i="5"/>
  <c r="D49" i="5"/>
  <c r="K38" i="5"/>
  <c r="K48" i="5"/>
  <c r="D37" i="5"/>
  <c r="D47" i="5"/>
  <c r="J36" i="5"/>
  <c r="J46" i="5"/>
  <c r="E36" i="5"/>
  <c r="E46" i="5"/>
  <c r="Q35" i="5"/>
  <c r="Q45" i="5"/>
  <c r="N35" i="5"/>
  <c r="N45" i="5"/>
  <c r="Q34" i="5"/>
  <c r="A24" i="9"/>
  <c r="A25" i="9"/>
  <c r="A25" i="8"/>
  <c r="Q25" i="8"/>
  <c r="A25" i="7"/>
  <c r="Q24" i="6"/>
  <c r="A28" i="6"/>
  <c r="K28" i="6"/>
  <c r="Q27" i="5"/>
  <c r="N61" i="3"/>
  <c r="H61" i="6"/>
  <c r="N61" i="6"/>
  <c r="H61" i="7"/>
  <c r="N61" i="8"/>
  <c r="B61" i="9"/>
  <c r="N61" i="9"/>
  <c r="H61" i="8"/>
  <c r="Q34" i="3"/>
  <c r="Q24" i="3"/>
  <c r="B61" i="8"/>
  <c r="H61" i="9"/>
  <c r="N61" i="7"/>
  <c r="A24" i="5"/>
  <c r="A5" i="5"/>
  <c r="A5" i="7"/>
  <c r="A6" i="9"/>
  <c r="H61" i="3"/>
  <c r="A16" i="8"/>
  <c r="A27" i="8"/>
  <c r="A17" i="6"/>
  <c r="A7" i="6"/>
  <c r="E38" i="6"/>
  <c r="E48" i="6"/>
  <c r="A17" i="8"/>
  <c r="A7" i="8"/>
  <c r="A28" i="8"/>
  <c r="A16" i="5"/>
  <c r="A6" i="5"/>
  <c r="A27" i="5"/>
  <c r="A17" i="9"/>
  <c r="A7" i="9"/>
  <c r="A28" i="9"/>
  <c r="A16" i="7"/>
  <c r="A6" i="7"/>
  <c r="A27" i="7"/>
  <c r="A38" i="3"/>
  <c r="A28" i="3"/>
  <c r="A38" i="9"/>
  <c r="A48" i="9"/>
  <c r="A38" i="8"/>
  <c r="A48" i="8"/>
  <c r="A37" i="8"/>
  <c r="A47" i="8"/>
  <c r="A37" i="7"/>
  <c r="A47" i="7"/>
  <c r="A18" i="6"/>
  <c r="A29" i="6"/>
  <c r="A8" i="6"/>
  <c r="A48" i="6"/>
  <c r="A38" i="6"/>
  <c r="A37" i="5"/>
  <c r="A47" i="5"/>
  <c r="A39" i="3"/>
  <c r="A29" i="3"/>
  <c r="A17" i="5"/>
  <c r="A7" i="5"/>
  <c r="A28" i="5"/>
  <c r="A17" i="7"/>
  <c r="A7" i="7"/>
  <c r="A28" i="7"/>
  <c r="A18" i="8"/>
  <c r="A8" i="8"/>
  <c r="A29" i="8"/>
  <c r="A18" i="9"/>
  <c r="A8" i="9"/>
  <c r="A29" i="9"/>
  <c r="A39" i="9"/>
  <c r="A49" i="9"/>
  <c r="A39" i="8"/>
  <c r="A49" i="8"/>
  <c r="A38" i="7"/>
  <c r="A48" i="7"/>
  <c r="A19" i="6"/>
  <c r="A30" i="6"/>
  <c r="A39" i="6"/>
  <c r="A49" i="6"/>
  <c r="A38" i="5"/>
  <c r="A48" i="5"/>
  <c r="A18" i="7"/>
  <c r="A8" i="7"/>
  <c r="A29" i="7"/>
  <c r="A19" i="9"/>
  <c r="A30" i="9"/>
  <c r="A40" i="3"/>
  <c r="A30" i="3"/>
  <c r="A19" i="8"/>
  <c r="A30" i="8"/>
  <c r="A18" i="5"/>
  <c r="A8" i="5"/>
  <c r="A29" i="5"/>
  <c r="A40" i="9"/>
  <c r="A50" i="9"/>
  <c r="A40" i="8"/>
  <c r="A50" i="8"/>
  <c r="A39" i="7"/>
  <c r="A49" i="7"/>
  <c r="A40" i="6"/>
  <c r="A50" i="6"/>
  <c r="A39" i="5"/>
  <c r="A49" i="5"/>
  <c r="A19" i="5"/>
  <c r="A30" i="5"/>
  <c r="A19" i="7"/>
  <c r="A30" i="7"/>
  <c r="A40" i="7"/>
  <c r="A50" i="7"/>
  <c r="A40" i="5"/>
  <c r="A50" i="5"/>
</calcChain>
</file>

<file path=xl/sharedStrings.xml><?xml version="1.0" encoding="utf-8"?>
<sst xmlns="http://schemas.openxmlformats.org/spreadsheetml/2006/main" count="660" uniqueCount="200">
  <si>
    <t xml:space="preserve">qe= </t>
  </si>
  <si>
    <t>mass absorbate absorbed to absorbant ( mg U g-1 biomass)</t>
  </si>
  <si>
    <t>Ce=</t>
  </si>
  <si>
    <t>initial starting concentration of absorbate in solution (mg/L, ppm, mM)</t>
  </si>
  <si>
    <t>Initial Uranium concentration (mg/L)</t>
  </si>
  <si>
    <t>pH 3</t>
  </si>
  <si>
    <t>pH 4.25</t>
  </si>
  <si>
    <t>pH 5.5</t>
  </si>
  <si>
    <t>1/Ce</t>
  </si>
  <si>
    <t>1/qe</t>
  </si>
  <si>
    <t xml:space="preserve">Initial Uranium concentration (mg/L) </t>
  </si>
  <si>
    <t>m(1/K x Q max)</t>
  </si>
  <si>
    <t>B (1/Q max)</t>
  </si>
  <si>
    <t>Q max (1/B)</t>
  </si>
  <si>
    <t>KL (1/m x Qmax)</t>
  </si>
  <si>
    <t>KD ( KL x Q max)</t>
  </si>
  <si>
    <t>qe= Use Kl value not KD</t>
  </si>
  <si>
    <t>qe=</t>
  </si>
  <si>
    <t>pH</t>
  </si>
  <si>
    <t>R</t>
  </si>
  <si>
    <t>T</t>
  </si>
  <si>
    <t>Initial Uranium concentration (mol/L)</t>
  </si>
  <si>
    <t>1/qe (1/mol/kg biomass)</t>
  </si>
  <si>
    <t>1/Ce (1/mol/L)</t>
  </si>
  <si>
    <t>Langmuir</t>
  </si>
  <si>
    <t>pH 4 / 0.01 Na / 25C</t>
  </si>
  <si>
    <t>Y = 1.185*X + 1.912</t>
  </si>
  <si>
    <t>n</t>
  </si>
  <si>
    <r>
      <t>L g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</si>
  <si>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log K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</si>
  <si>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g mol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</si>
  <si>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n-1</t>
  </si>
  <si>
    <r>
      <t>mol g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</si>
  <si>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</si>
  <si>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</si>
  <si>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mol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</si>
  <si>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</si>
  <si>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ln K</t>
  </si>
  <si>
    <t>ΔG</t>
  </si>
  <si>
    <r>
      <t>J</t>
    </r>
    <r>
      <rPr>
        <b/>
        <sz val="11"/>
        <color theme="1"/>
        <rFont val="Calibri"/>
        <family val="2"/>
        <scheme val="minor"/>
      </rPr>
      <t xml:space="preserve"> mol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</si>
  <si>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Freundlich</t>
  </si>
  <si>
    <t>y=</t>
  </si>
  <si>
    <t>Log(Ce mol/L)</t>
  </si>
  <si>
    <t>Log (qe mol/kg biomass)</t>
  </si>
  <si>
    <t>R^2</t>
  </si>
  <si>
    <r>
      <t>kJ mol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/>
    </r>
  </si>
  <si>
    <r>
      <t>L kg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</si>
  <si>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mol Kg</t>
  </si>
  <si>
    <t>mol/ kg</t>
  </si>
  <si>
    <t>l/mol</t>
  </si>
  <si>
    <t>m(1/K x Q max) (gradient)</t>
  </si>
  <si>
    <t>B (1/Q max) (intercept)</t>
  </si>
  <si>
    <t>pH 3 Average</t>
  </si>
  <si>
    <t>pH 5.5 Average</t>
  </si>
  <si>
    <t>pH 4.25 Average</t>
  </si>
  <si>
    <t>SD</t>
  </si>
  <si>
    <t>Intact cells</t>
  </si>
  <si>
    <t>Cell wall</t>
  </si>
  <si>
    <t>Cell membrane</t>
  </si>
  <si>
    <t xml:space="preserve">Average </t>
  </si>
  <si>
    <t>Y = 0.4564*X + 0.9909</t>
  </si>
  <si>
    <t>Y = 0.4471*X + 0.9578</t>
  </si>
  <si>
    <t>Y = 0.4465*X + 0.9552</t>
  </si>
  <si>
    <t>Y = 0.5349*X + 1.296</t>
  </si>
  <si>
    <t>Y = 0.5463*X + 1.329</t>
  </si>
  <si>
    <t>Y = 0.5478*X + 1.334</t>
  </si>
  <si>
    <t>Y = 0.8302*X + 2.376</t>
  </si>
  <si>
    <t>Y = 0.8584*X + 2.457</t>
  </si>
  <si>
    <t>Y = 0.8624*X + 2.47</t>
  </si>
  <si>
    <t>Y = 0.4836*X + 1.098</t>
  </si>
  <si>
    <t>Y = 0.4911*X + 1.124</t>
  </si>
  <si>
    <t>Y = 0.4932*X + 1.131</t>
  </si>
  <si>
    <t>Y = 0.6383*X + 1.684</t>
  </si>
  <si>
    <t>Y = 0.6363*X + 1.676</t>
  </si>
  <si>
    <t>Y = 0.6353*X + 1.671</t>
  </si>
  <si>
    <t>Y = 0.8615*X + 2.503</t>
  </si>
  <si>
    <t>Y = 0.8654*X + 2.517</t>
  </si>
  <si>
    <t>Y = 0.8669*X + 2.522</t>
  </si>
  <si>
    <t>Y = 0.5096*X + 1.206</t>
  </si>
  <si>
    <t>Y = 0.4896*X + 1.136</t>
  </si>
  <si>
    <t>Y = 0.495*X + 1.155</t>
  </si>
  <si>
    <t>Y = 0.6091*X + 1.583</t>
  </si>
  <si>
    <t>Y = 0.5988*X + 1.54</t>
  </si>
  <si>
    <t>Y = 0.6026*X + 1.55</t>
  </si>
  <si>
    <t>Y = 0.858*X + 2.49</t>
  </si>
  <si>
    <t>Y = 0.8752*X + 2.541</t>
  </si>
  <si>
    <t>Y = 0.869*X + 2.523</t>
  </si>
  <si>
    <t>Y = 0.5857*X + 1.412</t>
  </si>
  <si>
    <t>Y = 0.5903*X + 1.387</t>
  </si>
  <si>
    <t>Y = 0.5887*X + 1.378</t>
  </si>
  <si>
    <t>Y = 0.7472*X + 1.955</t>
  </si>
  <si>
    <t>Y = 0.7412*X + 1.944</t>
  </si>
  <si>
    <t>Y = 0.7462*X + 1.959</t>
  </si>
  <si>
    <t>Y = 1.018*X + 2.937</t>
  </si>
  <si>
    <t>Y = 0.9843*X + 2.865</t>
  </si>
  <si>
    <t>Y = 0.9965*X + 2.899</t>
  </si>
  <si>
    <t>Y = 0.4198*X + 0.8634</t>
  </si>
  <si>
    <t>Y = 0.4048*X + 0.8057</t>
  </si>
  <si>
    <t>Y = 0.4095*X + 0.8216</t>
  </si>
  <si>
    <t>Y = 0.5376*X + 1.31</t>
  </si>
  <si>
    <t>Y = 0.5576*X + 1.345</t>
  </si>
  <si>
    <t>Y = 0.5238*X + 1.257</t>
  </si>
  <si>
    <t>Y = 0.7993*X + 2.277</t>
  </si>
  <si>
    <t>Y = 0.8073*X + 2.291</t>
  </si>
  <si>
    <t>Y = 0.7929*X + 2.249</t>
  </si>
  <si>
    <t>Y = 0.3347*X + 0.5166</t>
  </si>
  <si>
    <t>Y = 0.3608*X + 0.5935</t>
  </si>
  <si>
    <t>Y = 0.3395*X + 0.5112</t>
  </si>
  <si>
    <t>Y = 0.4458*X + 0.9536</t>
  </si>
  <si>
    <t>Y = 0.4411*X + 0.9327</t>
  </si>
  <si>
    <t>Y = 0.4418*X + 0.9368</t>
  </si>
  <si>
    <t>Y = 0.8141*X + 2.315</t>
  </si>
  <si>
    <t>Y = 0.7852*X + 2.21</t>
  </si>
  <si>
    <t>Y = 0.7696*X + 2.157</t>
  </si>
  <si>
    <r>
      <t>K</t>
    </r>
    <r>
      <rPr>
        <b/>
        <i/>
        <vertAlign val="subscript"/>
        <sz val="9"/>
        <color rgb="FF000000"/>
        <rFont val="Cambria"/>
      </rPr>
      <t>F</t>
    </r>
  </si>
  <si>
    <r>
      <t>K</t>
    </r>
    <r>
      <rPr>
        <b/>
        <i/>
        <vertAlign val="subscript"/>
        <sz val="9"/>
        <color rgb="FF000000"/>
        <rFont val="Cambria"/>
      </rPr>
      <t>D</t>
    </r>
  </si>
  <si>
    <t>ΔG°</t>
  </si>
  <si>
    <r>
      <t>K</t>
    </r>
    <r>
      <rPr>
        <b/>
        <i/>
        <vertAlign val="subscript"/>
        <sz val="8"/>
        <color rgb="FF000000"/>
        <rFont val="Cambria"/>
      </rPr>
      <t>F</t>
    </r>
    <r>
      <rPr>
        <b/>
        <i/>
        <sz val="8"/>
        <color rgb="FF000000"/>
        <rFont val="Cambria"/>
      </rPr>
      <t xml:space="preserve"> X C</t>
    </r>
    <r>
      <rPr>
        <b/>
        <i/>
        <vertAlign val="subscript"/>
        <sz val="8"/>
        <color rgb="FF000000"/>
        <rFont val="Cambria"/>
      </rPr>
      <t>max</t>
    </r>
    <r>
      <rPr>
        <b/>
        <i/>
        <vertAlign val="superscript"/>
        <sz val="8"/>
        <color rgb="FF000000"/>
        <rFont val="Cambria"/>
      </rPr>
      <t>n-1</t>
    </r>
  </si>
  <si>
    <r>
      <t>mol kg</t>
    </r>
    <r>
      <rPr>
        <b/>
        <i/>
        <vertAlign val="superscript"/>
        <sz val="8"/>
        <color rgb="FF000000"/>
        <rFont val="Cambria"/>
      </rPr>
      <t>-1</t>
    </r>
  </si>
  <si>
    <r>
      <t>L g</t>
    </r>
    <r>
      <rPr>
        <b/>
        <i/>
        <vertAlign val="superscript"/>
        <sz val="8"/>
        <color rgb="FF000000"/>
        <rFont val="Cambria"/>
      </rPr>
      <t>-1</t>
    </r>
  </si>
  <si>
    <r>
      <t>kJ mol</t>
    </r>
    <r>
      <rPr>
        <b/>
        <i/>
        <vertAlign val="superscript"/>
        <sz val="8"/>
        <color rgb="FF000000"/>
        <rFont val="Cambria"/>
      </rPr>
      <t>-1</t>
    </r>
  </si>
  <si>
    <t>Pseudomonas putida 33015</t>
  </si>
  <si>
    <t>9.59 ± 0.45</t>
  </si>
  <si>
    <r>
      <t xml:space="preserve">-13.12 </t>
    </r>
    <r>
      <rPr>
        <sz val="7"/>
        <color rgb="FF000000"/>
        <rFont val="Arial"/>
      </rPr>
      <t xml:space="preserve">± </t>
    </r>
    <r>
      <rPr>
        <sz val="7"/>
        <color rgb="FF000000"/>
        <rFont val="Cambria"/>
      </rPr>
      <t>0.11</t>
    </r>
  </si>
  <si>
    <t>4.25</t>
  </si>
  <si>
    <t>20.89 ± 0.98</t>
  </si>
  <si>
    <t>260.34 ± 2.24</t>
  </si>
  <si>
    <r>
      <t xml:space="preserve">-13.78 </t>
    </r>
    <r>
      <rPr>
        <sz val="7"/>
        <color rgb="FF000000"/>
        <rFont val="Arial"/>
      </rPr>
      <t>± 0.02</t>
    </r>
  </si>
  <si>
    <t>5.5</t>
  </si>
  <si>
    <t>273.02 ± 31.09</t>
  </si>
  <si>
    <t>621.00 ± 12.99</t>
  </si>
  <si>
    <r>
      <t xml:space="preserve">-15.94 </t>
    </r>
    <r>
      <rPr>
        <sz val="7"/>
        <color rgb="FF000000"/>
        <rFont val="Arial"/>
      </rPr>
      <t>± 0.05</t>
    </r>
  </si>
  <si>
    <t>14.68 ± 1.24</t>
  </si>
  <si>
    <t>234.08 ± 6.17</t>
  </si>
  <si>
    <r>
      <t xml:space="preserve">-13.52 </t>
    </r>
    <r>
      <rPr>
        <sz val="7"/>
        <color rgb="FF000000"/>
        <rFont val="Arial"/>
      </rPr>
      <t>± 0.07</t>
    </r>
  </si>
  <si>
    <t>36.15 ± 1.89</t>
  </si>
  <si>
    <t>322.50 ± 7.71</t>
  </si>
  <si>
    <r>
      <t xml:space="preserve">-14.32 </t>
    </r>
    <r>
      <rPr>
        <sz val="7"/>
        <color rgb="FF000000"/>
        <rFont val="Arial"/>
      </rPr>
      <t>± 0.06</t>
    </r>
  </si>
  <si>
    <t>329.82 ± 19.44</t>
  </si>
  <si>
    <t>685.12 ± 7.77</t>
  </si>
  <si>
    <t>-16.19 ± 0.03</t>
  </si>
  <si>
    <t>6.78 ± 0.47</t>
  </si>
  <si>
    <t>174.52 ± 4.63</t>
  </si>
  <si>
    <r>
      <t xml:space="preserve">-12.80 </t>
    </r>
    <r>
      <rPr>
        <sz val="7"/>
        <color rgb="FF000000"/>
        <rFont val="Arial"/>
      </rPr>
      <t>± 0.07</t>
    </r>
  </si>
  <si>
    <t>20.21 ± 2.04</t>
  </si>
  <si>
    <t>255.82 ± 5.97</t>
  </si>
  <si>
    <r>
      <t xml:space="preserve">-13.74 </t>
    </r>
    <r>
      <rPr>
        <sz val="7"/>
        <color rgb="FF000000"/>
        <rFont val="Arial"/>
      </rPr>
      <t>± 0.06</t>
    </r>
  </si>
  <si>
    <t>187.36 ± 9.01</t>
  </si>
  <si>
    <t>565.42 ± 7.86</t>
  </si>
  <si>
    <t>-15.71 ± 0.03</t>
  </si>
  <si>
    <t>Bacillus subtilis 168</t>
  </si>
  <si>
    <t>13.00 ± 0.50</t>
  </si>
  <si>
    <t>218.00 ± 3.54</t>
  </si>
  <si>
    <r>
      <t xml:space="preserve">-13.35 </t>
    </r>
    <r>
      <rPr>
        <sz val="7"/>
        <color rgb="FF000000"/>
        <rFont val="Arial"/>
      </rPr>
      <t>± 0.04</t>
    </r>
  </si>
  <si>
    <t>47.54 ± 0.72</t>
  </si>
  <si>
    <t>353.46 ± 2.37</t>
  </si>
  <si>
    <r>
      <t xml:space="preserve">-14.55 </t>
    </r>
    <r>
      <rPr>
        <sz val="7"/>
        <color rgb="FF000000"/>
        <rFont val="Arial"/>
      </rPr>
      <t>± 0.02</t>
    </r>
  </si>
  <si>
    <t>326.44 ± 7.40</t>
  </si>
  <si>
    <t>688.18 ± 7.70</t>
  </si>
  <si>
    <t>-16.20 ± 0.02</t>
  </si>
  <si>
    <t>24.69 ± 1.01</t>
  </si>
  <si>
    <t>239.95 ± 12.57</t>
  </si>
  <si>
    <r>
      <t xml:space="preserve">-13.58 </t>
    </r>
    <r>
      <rPr>
        <sz val="7"/>
        <color rgb="FF000000"/>
        <rFont val="Arial"/>
      </rPr>
      <t>± 0.13</t>
    </r>
  </si>
  <si>
    <t>89.68 ± 1.60</t>
  </si>
  <si>
    <t>366.83 ± 2.70</t>
  </si>
  <si>
    <r>
      <t xml:space="preserve">-14.64 </t>
    </r>
    <r>
      <rPr>
        <sz val="7"/>
        <color rgb="FF000000"/>
        <rFont val="Arial"/>
      </rPr>
      <t>± 0.02</t>
    </r>
  </si>
  <si>
    <t>796.34 ± 66.23</t>
  </si>
  <si>
    <t>796.62 ± 12.10</t>
  </si>
  <si>
    <t>-16.56 ± 0.04</t>
  </si>
  <si>
    <t>3.48 ± 0.8</t>
  </si>
  <si>
    <t>129.20 ± 4.64</t>
  </si>
  <si>
    <r>
      <t xml:space="preserve">-12.05 </t>
    </r>
    <r>
      <rPr>
        <sz val="7"/>
        <color rgb="FF000000"/>
        <rFont val="Arial"/>
      </rPr>
      <t>± 0.09</t>
    </r>
  </si>
  <si>
    <t>8.73 ± 0.22</t>
  </si>
  <si>
    <t>189.21 ± 2.19</t>
  </si>
  <si>
    <r>
      <t xml:space="preserve">-13.00 </t>
    </r>
    <r>
      <rPr>
        <sz val="7"/>
        <color rgb="FF000000"/>
        <rFont val="Arial"/>
      </rPr>
      <t>± 0.03</t>
    </r>
  </si>
  <si>
    <t>170.76 ± 32.28</t>
  </si>
  <si>
    <t>539.93 ± 32.80</t>
  </si>
  <si>
    <t>-15.59 ± 0.15</t>
  </si>
  <si>
    <t>199.75 ± 9.30</t>
  </si>
  <si>
    <r>
      <t>Q</t>
    </r>
    <r>
      <rPr>
        <b/>
        <i/>
        <vertAlign val="subscript"/>
        <sz val="16"/>
        <color theme="1"/>
        <rFont val="Cambria"/>
        <family val="1"/>
      </rPr>
      <t>max</t>
    </r>
  </si>
  <si>
    <r>
      <t>K</t>
    </r>
    <r>
      <rPr>
        <b/>
        <i/>
        <vertAlign val="subscript"/>
        <sz val="16"/>
        <color theme="1"/>
        <rFont val="Cambria"/>
        <family val="1"/>
      </rPr>
      <t>L</t>
    </r>
  </si>
  <si>
    <r>
      <t>K</t>
    </r>
    <r>
      <rPr>
        <b/>
        <i/>
        <vertAlign val="subscript"/>
        <sz val="16"/>
        <color theme="1"/>
        <rFont val="Cambria"/>
        <family val="1"/>
      </rPr>
      <t>D</t>
    </r>
  </si>
  <si>
    <r>
      <t>K</t>
    </r>
    <r>
      <rPr>
        <b/>
        <vertAlign val="subscript"/>
        <sz val="16"/>
        <color theme="1"/>
        <rFont val="Cambria"/>
        <family val="1"/>
      </rPr>
      <t>L</t>
    </r>
    <r>
      <rPr>
        <b/>
        <sz val="16"/>
        <color theme="1"/>
        <rFont val="Cambria"/>
        <family val="1"/>
      </rPr>
      <t xml:space="preserve"> x Q</t>
    </r>
    <r>
      <rPr>
        <b/>
        <vertAlign val="subscript"/>
        <sz val="16"/>
        <color theme="1"/>
        <rFont val="Cambria"/>
        <family val="1"/>
      </rPr>
      <t>max</t>
    </r>
  </si>
  <si>
    <r>
      <t>kJ mol</t>
    </r>
    <r>
      <rPr>
        <b/>
        <vertAlign val="superscript"/>
        <sz val="16"/>
        <color rgb="FF000000"/>
        <rFont val="Cambria"/>
        <family val="1"/>
      </rPr>
      <t>-1</t>
    </r>
  </si>
  <si>
    <r>
      <t>mol</t>
    </r>
    <r>
      <rPr>
        <b/>
        <vertAlign val="superscript"/>
        <sz val="16"/>
        <color theme="1"/>
        <rFont val="Cambria"/>
        <family val="1"/>
      </rPr>
      <t>-1</t>
    </r>
    <r>
      <rPr>
        <b/>
        <sz val="16"/>
        <color theme="1"/>
        <rFont val="Cambria"/>
        <family val="1"/>
      </rPr>
      <t xml:space="preserve"> kg</t>
    </r>
  </si>
  <si>
    <r>
      <t>L</t>
    </r>
    <r>
      <rPr>
        <b/>
        <vertAlign val="superscript"/>
        <sz val="16"/>
        <color theme="1"/>
        <rFont val="Cambria"/>
        <family val="1"/>
      </rPr>
      <t>-1</t>
    </r>
    <r>
      <rPr>
        <b/>
        <sz val="16"/>
        <color theme="1"/>
        <rFont val="Cambria"/>
        <family val="1"/>
      </rPr>
      <t xml:space="preserve"> mol</t>
    </r>
  </si>
  <si>
    <r>
      <t xml:space="preserve">Pseudomonas putida </t>
    </r>
    <r>
      <rPr>
        <b/>
        <sz val="16"/>
        <color rgb="FF000000"/>
        <rFont val="Cambria"/>
        <family val="1"/>
      </rPr>
      <t>33015</t>
    </r>
  </si>
  <si>
    <r>
      <t>Bacillus subtilis</t>
    </r>
    <r>
      <rPr>
        <b/>
        <sz val="16"/>
        <color rgb="FF000000"/>
        <rFont val="Cambria"/>
        <family val="1"/>
      </rPr>
      <t xml:space="preserve"> 168</t>
    </r>
  </si>
  <si>
    <t>Kelvin</t>
  </si>
  <si>
    <t>Universal Gas Constant</t>
  </si>
  <si>
    <t>Putida</t>
  </si>
  <si>
    <t>Subtilis</t>
  </si>
  <si>
    <t>Membrane</t>
  </si>
  <si>
    <t>Intact</t>
  </si>
  <si>
    <t>Wall</t>
  </si>
  <si>
    <t>Ce (mol/L)</t>
  </si>
  <si>
    <t>qe (mol/kg)</t>
  </si>
  <si>
    <t>at pH 4.25</t>
  </si>
  <si>
    <t>at pH 3.0</t>
  </si>
  <si>
    <t>at pH 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</si>
</sst>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Arial"/>
      <family val="2"/>
    </font>
    <font>
      <i/>
      <sz val="10"/>
      <color rgb="FF0000FF"/>
      <name val="Arial"/>
      <family val="2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18"/>
      <name val="Arial"/>
    </font>
    <font>
      <sz val="8"/>
      <color rgb="FF000000"/>
      <name val="Cambria"/>
    </font>
    <font>
      <b/>
      <sz val="9"/>
      <color rgb="FF000000"/>
      <name val="Cambria"/>
    </font>
    <font>
      <b/>
      <i/>
      <sz val="9"/>
      <color rgb="FF000000"/>
      <name val="Cambria"/>
    </font>
    <font>
      <b/>
      <i/>
      <vertAlign val="subscript"/>
      <sz val="9"/>
      <color rgb="FF000000"/>
      <name val="Cambria"/>
    </font>
    <font>
      <b/>
      <i/>
      <sz val="8"/>
      <color rgb="FF000000"/>
      <name val="Cambria"/>
    </font>
    <font>
      <b/>
      <i/>
      <vertAlign val="subscript"/>
      <sz val="8"/>
      <color rgb="FF000000"/>
      <name val="Cambria"/>
    </font>
    <font>
      <b/>
      <i/>
      <vertAlign val="superscript"/>
      <sz val="8"/>
      <color rgb="FF000000"/>
      <name val="Cambria"/>
    </font>
    <font>
      <b/>
      <sz val="8"/>
      <color rgb="FF000000"/>
      <name val="Cambria"/>
    </font>
    <font>
      <sz val="7"/>
      <color rgb="FF000000"/>
      <name val="Cambria"/>
    </font>
    <font>
      <sz val="7"/>
      <color rgb="FF000000"/>
      <name val="Arial"/>
    </font>
    <font>
      <b/>
      <i/>
      <sz val="8"/>
      <color rgb="FF000000"/>
      <name val="Cambria"/>
      <family val="1"/>
    </font>
    <font>
      <b/>
      <sz val="8"/>
      <color theme="1"/>
      <name val="Cambria"/>
      <family val="1"/>
      <scheme val="major"/>
    </font>
    <font>
      <sz val="16"/>
      <color theme="1"/>
      <name val="Calibri Light"/>
      <family val="2"/>
    </font>
    <font>
      <b/>
      <sz val="16"/>
      <color rgb="FF000000"/>
      <name val="Cambria"/>
      <family val="1"/>
    </font>
    <font>
      <b/>
      <i/>
      <sz val="16"/>
      <color theme="1"/>
      <name val="Cambria"/>
      <family val="1"/>
    </font>
    <font>
      <b/>
      <i/>
      <vertAlign val="subscript"/>
      <sz val="16"/>
      <color theme="1"/>
      <name val="Cambria"/>
      <family val="1"/>
    </font>
    <font>
      <b/>
      <i/>
      <sz val="16"/>
      <color rgb="FF000000"/>
      <name val="Cambria"/>
      <family val="1"/>
    </font>
    <font>
      <sz val="16"/>
      <color theme="1"/>
      <name val="Calibri"/>
      <family val="2"/>
      <scheme val="minor"/>
    </font>
    <font>
      <b/>
      <sz val="16"/>
      <color theme="1"/>
      <name val="Cambria"/>
      <family val="1"/>
    </font>
    <font>
      <b/>
      <vertAlign val="subscript"/>
      <sz val="16"/>
      <color theme="1"/>
      <name val="Cambria"/>
      <family val="1"/>
    </font>
    <font>
      <b/>
      <vertAlign val="superscript"/>
      <sz val="16"/>
      <color rgb="FF000000"/>
      <name val="Cambria"/>
      <family val="1"/>
    </font>
    <font>
      <b/>
      <vertAlign val="superscript"/>
      <sz val="16"/>
      <color theme="1"/>
      <name val="Cambria"/>
      <family val="1"/>
    </font>
    <font>
      <sz val="16"/>
      <color rgb="FF000000"/>
      <name val="Cambria"/>
      <family val="1"/>
    </font>
    <font>
      <sz val="16"/>
      <color theme="1"/>
      <name val="Cambria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medium">
        <color rgb="FFBFBFBF"/>
      </left>
      <right style="medium">
        <color rgb="FFBFBFBF"/>
      </right>
      <top style="thick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/>
      <bottom style="thick">
        <color indexed="64"/>
      </bottom>
      <diagonal/>
    </border>
    <border>
      <left/>
      <right style="medium">
        <color rgb="FFBFBFBF"/>
      </right>
      <top style="thick">
        <color indexed="64"/>
      </top>
      <bottom style="thick">
        <color indexed="64"/>
      </bottom>
      <diagonal/>
    </border>
    <border>
      <left/>
      <right style="medium">
        <color rgb="FFBFBFBF"/>
      </right>
      <top style="thick">
        <color indexed="64"/>
      </top>
      <bottom/>
      <diagonal/>
    </border>
    <border>
      <left/>
      <right style="medium">
        <color rgb="FFBFBFBF"/>
      </right>
      <top/>
      <bottom/>
      <diagonal/>
    </border>
    <border>
      <left/>
      <right style="medium">
        <color rgb="FFBFBFBF"/>
      </right>
      <top/>
      <bottom style="thick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 style="medium">
        <color rgb="FFBFBFBF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43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8" fillId="2" borderId="0" xfId="77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3" borderId="5" xfId="0" applyFill="1" applyBorder="1"/>
    <xf numFmtId="0" fontId="11" fillId="3" borderId="0" xfId="0" applyFont="1" applyFill="1"/>
    <xf numFmtId="0" fontId="0" fillId="3" borderId="0" xfId="0" applyFill="1" applyBorder="1" applyAlignment="1">
      <alignment horizontal="center"/>
    </xf>
    <xf numFmtId="2" fontId="10" fillId="3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21" fillId="0" borderId="12" xfId="0" applyFont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 readingOrder="1"/>
    </xf>
    <xf numFmtId="0" fontId="23" fillId="0" borderId="11" xfId="0" applyFont="1" applyBorder="1" applyAlignment="1">
      <alignment horizontal="center" vertical="center" wrapText="1" readingOrder="1"/>
    </xf>
    <xf numFmtId="0" fontId="27" fillId="0" borderId="10" xfId="0" applyFont="1" applyBorder="1" applyAlignment="1">
      <alignment horizontal="center" vertical="center" wrapText="1" readingOrder="1"/>
    </xf>
    <xf numFmtId="0" fontId="27" fillId="0" borderId="0" xfId="0" applyFont="1" applyAlignment="1">
      <alignment horizontal="center" vertical="center" wrapText="1" readingOrder="1"/>
    </xf>
    <xf numFmtId="0" fontId="27" fillId="0" borderId="13" xfId="0" applyFont="1" applyBorder="1" applyAlignment="1">
      <alignment horizontal="center" vertical="center" wrapText="1" readingOrder="1"/>
    </xf>
    <xf numFmtId="0" fontId="27" fillId="0" borderId="12" xfId="0" applyFont="1" applyBorder="1" applyAlignment="1">
      <alignment horizontal="center" vertical="center" wrapText="1" readingOrder="1"/>
    </xf>
    <xf numFmtId="0" fontId="27" fillId="0" borderId="11" xfId="0" applyFont="1" applyBorder="1" applyAlignment="1">
      <alignment horizontal="center" vertical="center" wrapText="1" readingOrder="1"/>
    </xf>
    <xf numFmtId="0" fontId="30" fillId="0" borderId="0" xfId="0" applyFont="1" applyBorder="1" applyAlignment="1">
      <alignment horizontal="center"/>
    </xf>
    <xf numFmtId="0" fontId="20" fillId="0" borderId="0" xfId="0" applyFont="1" applyBorder="1" applyAlignment="1">
      <alignment vertical="center" wrapText="1" readingOrder="1"/>
    </xf>
    <xf numFmtId="0" fontId="0" fillId="0" borderId="0" xfId="0" applyBorder="1"/>
    <xf numFmtId="0" fontId="21" fillId="0" borderId="0" xfId="0" applyFont="1" applyBorder="1" applyAlignment="1">
      <alignment horizontal="center" vertical="center" wrapText="1" readingOrder="1"/>
    </xf>
    <xf numFmtId="0" fontId="27" fillId="0" borderId="0" xfId="0" applyFont="1" applyBorder="1" applyAlignment="1">
      <alignment horizontal="center" vertical="center" wrapText="1" readingOrder="1"/>
    </xf>
    <xf numFmtId="0" fontId="1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 readingOrder="1"/>
    </xf>
    <xf numFmtId="0" fontId="23" fillId="0" borderId="0" xfId="0" applyFont="1" applyBorder="1" applyAlignment="1">
      <alignment horizontal="center" vertical="center" wrapText="1" readingOrder="1"/>
    </xf>
    <xf numFmtId="0" fontId="30" fillId="0" borderId="0" xfId="0" applyFont="1" applyBorder="1" applyAlignment="1"/>
    <xf numFmtId="0" fontId="33" fillId="0" borderId="18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vertical="center"/>
    </xf>
    <xf numFmtId="0" fontId="37" fillId="0" borderId="19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0" fontId="42" fillId="0" borderId="22" xfId="0" applyFont="1" applyBorder="1" applyAlignment="1">
      <alignment horizontal="center" vertical="center"/>
    </xf>
    <xf numFmtId="0" fontId="41" fillId="0" borderId="23" xfId="0" applyFont="1" applyBorder="1" applyAlignment="1">
      <alignment horizontal="center" vertical="center"/>
    </xf>
    <xf numFmtId="0" fontId="42" fillId="0" borderId="23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17" fillId="0" borderId="0" xfId="0" applyFont="1" applyFill="1"/>
    <xf numFmtId="0" fontId="0" fillId="0" borderId="0" xfId="0" applyFill="1" applyAlignment="1">
      <alignment horizontal="center"/>
    </xf>
    <xf numFmtId="0" fontId="6" fillId="0" borderId="0" xfId="0" applyFont="1" applyFill="1"/>
    <xf numFmtId="0" fontId="15" fillId="0" borderId="0" xfId="0" applyFont="1" applyFill="1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3" fillId="0" borderId="9" xfId="0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center" vertical="center" wrapText="1" readingOrder="1"/>
    </xf>
    <xf numFmtId="0" fontId="26" fillId="0" borderId="0" xfId="0" applyFont="1" applyBorder="1" applyAlignment="1">
      <alignment horizontal="center" vertical="center" wrapText="1" readingOrder="1"/>
    </xf>
    <xf numFmtId="0" fontId="26" fillId="0" borderId="11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0" xfId="0" applyFont="1" applyBorder="1" applyAlignment="1">
      <alignment horizontal="center" vertical="center" wrapText="1" readingOrder="1"/>
    </xf>
    <xf numFmtId="0" fontId="19" fillId="0" borderId="11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0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 readingOrder="1"/>
    </xf>
    <xf numFmtId="0" fontId="29" fillId="0" borderId="9" xfId="0" applyFont="1" applyBorder="1" applyAlignment="1">
      <alignment horizontal="center" vertical="center" wrapText="1" readingOrder="1"/>
    </xf>
    <xf numFmtId="0" fontId="26" fillId="0" borderId="13" xfId="0" applyFont="1" applyBorder="1" applyAlignment="1">
      <alignment horizontal="center" vertical="center" wrapText="1" readingOrder="1"/>
    </xf>
    <xf numFmtId="0" fontId="26" fillId="0" borderId="12" xfId="0" applyFont="1" applyBorder="1" applyAlignment="1">
      <alignment horizontal="center" vertical="center" wrapText="1" readingOrder="1"/>
    </xf>
    <xf numFmtId="0" fontId="35" fillId="0" borderId="24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5" fillId="0" borderId="2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4" fillId="0" borderId="0" xfId="0" applyFont="1" applyAlignment="1">
      <alignment horizontal="center"/>
    </xf>
    <xf numFmtId="164" fontId="5" fillId="0" borderId="0" xfId="0" applyNumberFormat="1" applyFont="1"/>
    <xf numFmtId="164" fontId="0" fillId="0" borderId="0" xfId="0" applyNumberFormat="1"/>
    <xf numFmtId="10" fontId="0" fillId="0" borderId="0" xfId="0" applyNumberFormat="1"/>
    <xf numFmtId="9" fontId="0" fillId="0" borderId="0" xfId="436" applyFont="1"/>
  </cellXfs>
  <cellStyles count="437">
    <cellStyle name="Bad" xfId="77" builtinId="27"/>
    <cellStyle name="Followed Hyperlink" xfId="201" builtinId="9" hidden="1"/>
    <cellStyle name="Followed Hyperlink" xfId="209" builtinId="9" hidden="1"/>
    <cellStyle name="Followed Hyperlink" xfId="217" builtinId="9" hidden="1"/>
    <cellStyle name="Followed Hyperlink" xfId="225" builtinId="9" hidden="1"/>
    <cellStyle name="Followed Hyperlink" xfId="233" builtinId="9" hidden="1"/>
    <cellStyle name="Followed Hyperlink" xfId="241" builtinId="9" hidden="1"/>
    <cellStyle name="Followed Hyperlink" xfId="249" builtinId="9" hidden="1"/>
    <cellStyle name="Followed Hyperlink" xfId="257" builtinId="9" hidden="1"/>
    <cellStyle name="Followed Hyperlink" xfId="265" builtinId="9" hidden="1"/>
    <cellStyle name="Followed Hyperlink" xfId="267" builtinId="9" hidden="1"/>
    <cellStyle name="Followed Hyperlink" xfId="259" builtinId="9" hidden="1"/>
    <cellStyle name="Followed Hyperlink" xfId="251" builtinId="9" hidden="1"/>
    <cellStyle name="Followed Hyperlink" xfId="243" builtinId="9" hidden="1"/>
    <cellStyle name="Followed Hyperlink" xfId="235" builtinId="9" hidden="1"/>
    <cellStyle name="Followed Hyperlink" xfId="227" builtinId="9" hidden="1"/>
    <cellStyle name="Followed Hyperlink" xfId="219" builtinId="9" hidden="1"/>
    <cellStyle name="Followed Hyperlink" xfId="211" builtinId="9" hidden="1"/>
    <cellStyle name="Followed Hyperlink" xfId="203" builtinId="9" hidden="1"/>
    <cellStyle name="Followed Hyperlink" xfId="195" builtinId="9" hidden="1"/>
    <cellStyle name="Followed Hyperlink" xfId="187" builtinId="9" hidden="1"/>
    <cellStyle name="Followed Hyperlink" xfId="179" builtinId="9" hidden="1"/>
    <cellStyle name="Followed Hyperlink" xfId="171" builtinId="9" hidden="1"/>
    <cellStyle name="Followed Hyperlink" xfId="163" builtinId="9" hidden="1"/>
    <cellStyle name="Followed Hyperlink" xfId="155" builtinId="9" hidden="1"/>
    <cellStyle name="Followed Hyperlink" xfId="147" builtinId="9" hidden="1"/>
    <cellStyle name="Followed Hyperlink" xfId="139" builtinId="9" hidden="1"/>
    <cellStyle name="Followed Hyperlink" xfId="131" builtinId="9" hidden="1"/>
    <cellStyle name="Followed Hyperlink" xfId="123" builtinId="9" hidden="1"/>
    <cellStyle name="Followed Hyperlink" xfId="115" builtinId="9" hidden="1"/>
    <cellStyle name="Followed Hyperlink" xfId="107" builtinId="9" hidden="1"/>
    <cellStyle name="Followed Hyperlink" xfId="99" builtinId="9" hidden="1"/>
    <cellStyle name="Followed Hyperlink" xfId="91" builtinId="9" hidden="1"/>
    <cellStyle name="Followed Hyperlink" xfId="83" builtinId="9" hidden="1"/>
    <cellStyle name="Followed Hyperlink" xfId="74" builtinId="9" hidden="1"/>
    <cellStyle name="Followed Hyperlink" xfId="66" builtinId="9" hidden="1"/>
    <cellStyle name="Followed Hyperlink" xfId="26" builtinId="9" hidden="1"/>
    <cellStyle name="Followed Hyperlink" xfId="32" builtinId="9" hidden="1"/>
    <cellStyle name="Followed Hyperlink" xfId="36" builtinId="9" hidden="1"/>
    <cellStyle name="Followed Hyperlink" xfId="42" builtinId="9" hidden="1"/>
    <cellStyle name="Followed Hyperlink" xfId="48" builtinId="9" hidden="1"/>
    <cellStyle name="Followed Hyperlink" xfId="52" builtinId="9" hidden="1"/>
    <cellStyle name="Followed Hyperlink" xfId="58" builtinId="9" hidden="1"/>
    <cellStyle name="Followed Hyperlink" xfId="64" builtinId="9" hidden="1"/>
    <cellStyle name="Followed Hyperlink" xfId="54" builtinId="9" hidden="1"/>
    <cellStyle name="Followed Hyperlink" xfId="38" builtinId="9" hidden="1"/>
    <cellStyle name="Followed Hyperlink" xfId="22" builtinId="9" hidden="1"/>
    <cellStyle name="Followed Hyperlink" xfId="12" builtinId="9" hidden="1"/>
    <cellStyle name="Followed Hyperlink" xfId="18" builtinId="9" hidden="1"/>
    <cellStyle name="Followed Hyperlink" xfId="14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20" builtinId="9" hidden="1"/>
    <cellStyle name="Followed Hyperlink" xfId="16" builtinId="9" hidden="1"/>
    <cellStyle name="Followed Hyperlink" xfId="10" builtinId="9" hidden="1"/>
    <cellStyle name="Followed Hyperlink" xfId="30" builtinId="9" hidden="1"/>
    <cellStyle name="Followed Hyperlink" xfId="46" builtinId="9" hidden="1"/>
    <cellStyle name="Followed Hyperlink" xfId="62" builtinId="9" hidden="1"/>
    <cellStyle name="Followed Hyperlink" xfId="60" builtinId="9" hidden="1"/>
    <cellStyle name="Followed Hyperlink" xfId="56" builtinId="9" hidden="1"/>
    <cellStyle name="Followed Hyperlink" xfId="50" builtinId="9" hidden="1"/>
    <cellStyle name="Followed Hyperlink" xfId="44" builtinId="9" hidden="1"/>
    <cellStyle name="Followed Hyperlink" xfId="40" builtinId="9" hidden="1"/>
    <cellStyle name="Followed Hyperlink" xfId="34" builtinId="9" hidden="1"/>
    <cellStyle name="Followed Hyperlink" xfId="28" builtinId="9" hidden="1"/>
    <cellStyle name="Followed Hyperlink" xfId="24" builtinId="9" hidden="1"/>
    <cellStyle name="Followed Hyperlink" xfId="70" builtinId="9" hidden="1"/>
    <cellStyle name="Followed Hyperlink" xfId="79" builtinId="9" hidden="1"/>
    <cellStyle name="Followed Hyperlink" xfId="87" builtinId="9" hidden="1"/>
    <cellStyle name="Followed Hyperlink" xfId="95" builtinId="9" hidden="1"/>
    <cellStyle name="Followed Hyperlink" xfId="103" builtinId="9" hidden="1"/>
    <cellStyle name="Followed Hyperlink" xfId="111" builtinId="9" hidden="1"/>
    <cellStyle name="Followed Hyperlink" xfId="119" builtinId="9" hidden="1"/>
    <cellStyle name="Followed Hyperlink" xfId="127" builtinId="9" hidden="1"/>
    <cellStyle name="Followed Hyperlink" xfId="135" builtinId="9" hidden="1"/>
    <cellStyle name="Followed Hyperlink" xfId="143" builtinId="9" hidden="1"/>
    <cellStyle name="Followed Hyperlink" xfId="151" builtinId="9" hidden="1"/>
    <cellStyle name="Followed Hyperlink" xfId="159" builtinId="9" hidden="1"/>
    <cellStyle name="Followed Hyperlink" xfId="167" builtinId="9" hidden="1"/>
    <cellStyle name="Followed Hyperlink" xfId="175" builtinId="9" hidden="1"/>
    <cellStyle name="Followed Hyperlink" xfId="183" builtinId="9" hidden="1"/>
    <cellStyle name="Followed Hyperlink" xfId="191" builtinId="9" hidden="1"/>
    <cellStyle name="Followed Hyperlink" xfId="199" builtinId="9" hidden="1"/>
    <cellStyle name="Followed Hyperlink" xfId="207" builtinId="9" hidden="1"/>
    <cellStyle name="Followed Hyperlink" xfId="215" builtinId="9" hidden="1"/>
    <cellStyle name="Followed Hyperlink" xfId="223" builtinId="9" hidden="1"/>
    <cellStyle name="Followed Hyperlink" xfId="231" builtinId="9" hidden="1"/>
    <cellStyle name="Followed Hyperlink" xfId="239" builtinId="9" hidden="1"/>
    <cellStyle name="Followed Hyperlink" xfId="247" builtinId="9" hidden="1"/>
    <cellStyle name="Followed Hyperlink" xfId="255" builtinId="9" hidden="1"/>
    <cellStyle name="Followed Hyperlink" xfId="263" builtinId="9" hidden="1"/>
    <cellStyle name="Followed Hyperlink" xfId="269" builtinId="9" hidden="1"/>
    <cellStyle name="Followed Hyperlink" xfId="261" builtinId="9" hidden="1"/>
    <cellStyle name="Followed Hyperlink" xfId="253" builtinId="9" hidden="1"/>
    <cellStyle name="Followed Hyperlink" xfId="245" builtinId="9" hidden="1"/>
    <cellStyle name="Followed Hyperlink" xfId="237" builtinId="9" hidden="1"/>
    <cellStyle name="Followed Hyperlink" xfId="229" builtinId="9" hidden="1"/>
    <cellStyle name="Followed Hyperlink" xfId="221" builtinId="9" hidden="1"/>
    <cellStyle name="Followed Hyperlink" xfId="213" builtinId="9" hidden="1"/>
    <cellStyle name="Followed Hyperlink" xfId="205" builtinId="9" hidden="1"/>
    <cellStyle name="Followed Hyperlink" xfId="197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93" builtinId="9" hidden="1"/>
    <cellStyle name="Followed Hyperlink" xfId="189" builtinId="9" hidden="1"/>
    <cellStyle name="Followed Hyperlink" xfId="173" builtinId="9" hidden="1"/>
    <cellStyle name="Followed Hyperlink" xfId="157" builtinId="9" hidden="1"/>
    <cellStyle name="Followed Hyperlink" xfId="141" builtinId="9" hidden="1"/>
    <cellStyle name="Followed Hyperlink" xfId="125" builtinId="9" hidden="1"/>
    <cellStyle name="Followed Hyperlink" xfId="109" builtinId="9" hidden="1"/>
    <cellStyle name="Followed Hyperlink" xfId="85" builtinId="9" hidden="1"/>
    <cellStyle name="Followed Hyperlink" xfId="89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93" builtinId="9" hidden="1"/>
    <cellStyle name="Followed Hyperlink" xfId="76" builtinId="9" hidden="1"/>
    <cellStyle name="Followed Hyperlink" xfId="81" builtinId="9" hidden="1"/>
    <cellStyle name="Followed Hyperlink" xfId="72" builtinId="9" hidden="1"/>
    <cellStyle name="Followed Hyperlink" xfId="68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Hyperlink" xfId="268" builtinId="8" hidden="1"/>
    <cellStyle name="Hyperlink" xfId="254" builtinId="8" hidden="1"/>
    <cellStyle name="Hyperlink" xfId="246" builtinId="8" hidden="1"/>
    <cellStyle name="Hyperlink" xfId="238" builtinId="8" hidden="1"/>
    <cellStyle name="Hyperlink" xfId="222" builtinId="8" hidden="1"/>
    <cellStyle name="Hyperlink" xfId="214" builtinId="8" hidden="1"/>
    <cellStyle name="Hyperlink" xfId="206" builtinId="8" hidden="1"/>
    <cellStyle name="Hyperlink" xfId="190" builtinId="8" hidden="1"/>
    <cellStyle name="Hyperlink" xfId="182" builtinId="8" hidden="1"/>
    <cellStyle name="Hyperlink" xfId="174" builtinId="8" hidden="1"/>
    <cellStyle name="Hyperlink" xfId="158" builtinId="8" hidden="1"/>
    <cellStyle name="Hyperlink" xfId="150" builtinId="8" hidden="1"/>
    <cellStyle name="Hyperlink" xfId="142" builtinId="8" hidden="1"/>
    <cellStyle name="Hyperlink" xfId="126" builtinId="8" hidden="1"/>
    <cellStyle name="Hyperlink" xfId="118" builtinId="8" hidden="1"/>
    <cellStyle name="Hyperlink" xfId="49" builtinId="8" hidden="1"/>
    <cellStyle name="Hyperlink" xfId="55" builtinId="8" hidden="1"/>
    <cellStyle name="Hyperlink" xfId="57" builtinId="8" hidden="1"/>
    <cellStyle name="Hyperlink" xfId="59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8" builtinId="8" hidden="1"/>
    <cellStyle name="Hyperlink" xfId="82" builtinId="8" hidden="1"/>
    <cellStyle name="Hyperlink" xfId="84" builtinId="8" hidden="1"/>
    <cellStyle name="Hyperlink" xfId="88" builtinId="8" hidden="1"/>
    <cellStyle name="Hyperlink" xfId="92" builtinId="8" hidden="1"/>
    <cellStyle name="Hyperlink" xfId="94" builtinId="8" hidden="1"/>
    <cellStyle name="Hyperlink" xfId="96" builtinId="8" hidden="1"/>
    <cellStyle name="Hyperlink" xfId="100" builtinId="8" hidden="1"/>
    <cellStyle name="Hyperlink" xfId="104" builtinId="8" hidden="1"/>
    <cellStyle name="Hyperlink" xfId="106" builtinId="8" hidden="1"/>
    <cellStyle name="Hyperlink" xfId="110" builtinId="8" hidden="1"/>
    <cellStyle name="Hyperlink" xfId="112" builtinId="8" hidden="1"/>
    <cellStyle name="Hyperlink" xfId="114" builtinId="8" hidden="1"/>
    <cellStyle name="Hyperlink" xfId="86" builtinId="8" hidden="1"/>
    <cellStyle name="Hyperlink" xfId="69" builtinId="8" hidden="1"/>
    <cellStyle name="Hyperlink" xfId="53" builtinId="8" hidden="1"/>
    <cellStyle name="Hyperlink" xfId="25" builtinId="8" hidden="1"/>
    <cellStyle name="Hyperlink" xfId="27" builtinId="8" hidden="1"/>
    <cellStyle name="Hyperlink" xfId="29" builtinId="8" hidden="1"/>
    <cellStyle name="Hyperlink" xfId="33" builtinId="8" hidden="1"/>
    <cellStyle name="Hyperlink" xfId="35" builtinId="8" hidden="1"/>
    <cellStyle name="Hyperlink" xfId="39" builtinId="8" hidden="1"/>
    <cellStyle name="Hyperlink" xfId="43" builtinId="8" hidden="1"/>
    <cellStyle name="Hyperlink" xfId="45" builtinId="8" hidden="1"/>
    <cellStyle name="Hyperlink" xfId="47" builtinId="8" hidden="1"/>
    <cellStyle name="Hyperlink" xfId="11" builtinId="8" hidden="1"/>
    <cellStyle name="Hyperlink" xfId="13" builtinId="8" hidden="1"/>
    <cellStyle name="Hyperlink" xfId="15" builtinId="8" hidden="1"/>
    <cellStyle name="Hyperlink" xfId="19" builtinId="8" hidden="1"/>
    <cellStyle name="Hyperlink" xfId="21" builtinId="8" hidden="1"/>
    <cellStyle name="Hyperlink" xfId="5" builtinId="8" hidden="1"/>
    <cellStyle name="Hyperlink" xfId="9" builtinId="8" hidden="1"/>
    <cellStyle name="Hyperlink" xfId="3" builtinId="8" hidden="1"/>
    <cellStyle name="Hyperlink" xfId="1" builtinId="8" hidden="1"/>
    <cellStyle name="Hyperlink" xfId="7" builtinId="8" hidden="1"/>
    <cellStyle name="Hyperlink" xfId="17" builtinId="8" hidden="1"/>
    <cellStyle name="Hyperlink" xfId="37" builtinId="8" hidden="1"/>
    <cellStyle name="Hyperlink" xfId="41" builtinId="8" hidden="1"/>
    <cellStyle name="Hyperlink" xfId="31" builtinId="8" hidden="1"/>
    <cellStyle name="Hyperlink" xfId="23" builtinId="8" hidden="1"/>
    <cellStyle name="Hyperlink" xfId="102" builtinId="8" hidden="1"/>
    <cellStyle name="Hyperlink" xfId="108" builtinId="8" hidden="1"/>
    <cellStyle name="Hyperlink" xfId="98" builtinId="8" hidden="1"/>
    <cellStyle name="Hyperlink" xfId="90" builtinId="8" hidden="1"/>
    <cellStyle name="Hyperlink" xfId="80" builtinId="8" hidden="1"/>
    <cellStyle name="Hyperlink" xfId="71" builtinId="8" hidden="1"/>
    <cellStyle name="Hyperlink" xfId="61" builtinId="8" hidden="1"/>
    <cellStyle name="Hyperlink" xfId="51" builtinId="8" hidden="1"/>
    <cellStyle name="Hyperlink" xfId="134" builtinId="8" hidden="1"/>
    <cellStyle name="Hyperlink" xfId="166" builtinId="8" hidden="1"/>
    <cellStyle name="Hyperlink" xfId="198" builtinId="8" hidden="1"/>
    <cellStyle name="Hyperlink" xfId="230" builtinId="8" hidden="1"/>
    <cellStyle name="Hyperlink" xfId="262" builtinId="8" hidden="1"/>
    <cellStyle name="Hyperlink" xfId="180" builtinId="8" hidden="1"/>
    <cellStyle name="Hyperlink" xfId="184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10" builtinId="8" hidden="1"/>
    <cellStyle name="Hyperlink" xfId="212" builtinId="8" hidden="1"/>
    <cellStyle name="Hyperlink" xfId="216" builtinId="8" hidden="1"/>
    <cellStyle name="Hyperlink" xfId="218" builtinId="8" hidden="1"/>
    <cellStyle name="Hyperlink" xfId="220" builtinId="8" hidden="1"/>
    <cellStyle name="Hyperlink" xfId="224" builtinId="8" hidden="1"/>
    <cellStyle name="Hyperlink" xfId="226" builtinId="8" hidden="1"/>
    <cellStyle name="Hyperlink" xfId="232" builtinId="8" hidden="1"/>
    <cellStyle name="Hyperlink" xfId="234" builtinId="8" hidden="1"/>
    <cellStyle name="Hyperlink" xfId="236" builtinId="8" hidden="1"/>
    <cellStyle name="Hyperlink" xfId="240" builtinId="8" hidden="1"/>
    <cellStyle name="Hyperlink" xfId="242" builtinId="8" hidden="1"/>
    <cellStyle name="Hyperlink" xfId="244" builtinId="8" hidden="1"/>
    <cellStyle name="Hyperlink" xfId="248" builtinId="8" hidden="1"/>
    <cellStyle name="Hyperlink" xfId="252" builtinId="8" hidden="1"/>
    <cellStyle name="Hyperlink" xfId="256" builtinId="8" hidden="1"/>
    <cellStyle name="Hyperlink" xfId="258" builtinId="8" hidden="1"/>
    <cellStyle name="Hyperlink" xfId="260" builtinId="8" hidden="1"/>
    <cellStyle name="Hyperlink" xfId="264" builtinId="8" hidden="1"/>
    <cellStyle name="Hyperlink" xfId="266" builtinId="8" hidden="1"/>
    <cellStyle name="Hyperlink" xfId="250" builtinId="8" hidden="1"/>
    <cellStyle name="Hyperlink" xfId="228" builtinId="8" hidden="1"/>
    <cellStyle name="Hyperlink" xfId="208" builtinId="8" hidden="1"/>
    <cellStyle name="Hyperlink" xfId="186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64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22" builtinId="8" hidden="1"/>
    <cellStyle name="Hyperlink" xfId="124" builtinId="8" hidden="1"/>
    <cellStyle name="Hyperlink" xfId="128" builtinId="8" hidden="1"/>
    <cellStyle name="Hyperlink" xfId="120" builtinId="8" hidden="1"/>
    <cellStyle name="Hyperlink" xfId="11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Normal" xfId="0" builtinId="0"/>
    <cellStyle name="Percent" xfId="436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'01_putida live cell'!$Q$33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3970527712113703"/>
                  <c:y val="0.166077738515900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'01_putida live cell'!$A$34:$A$40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'01_putida live cell'!$Q$34:$Q$40</c:f>
              <c:numCache>
                <c:formatCode>General</c:formatCode>
                <c:ptCount val="7"/>
                <c:pt idx="0">
                  <c:v>0.49941783548393104</c:v>
                </c:pt>
                <c:pt idx="1">
                  <c:v>0.53791437488021243</c:v>
                </c:pt>
                <c:pt idx="2">
                  <c:v>0.67747868243110854</c:v>
                </c:pt>
                <c:pt idx="3">
                  <c:v>1.0192715120892883</c:v>
                </c:pt>
                <c:pt idx="4">
                  <c:v>2.0261768426716249</c:v>
                </c:pt>
                <c:pt idx="5">
                  <c:v>4.4338349797412864</c:v>
                </c:pt>
                <c:pt idx="6">
                  <c:v>9.0534503536171194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2-4396-A5DC-29DA4BACC2B5}"/>
            </c:ext>
          </c:extLst>
        </c:ser>
        <c:ser>
          <c:idx val="1"/>
          <c:order val="1"/>
          <c:tx>
            <c:strRef>
              <c:f>'01_putida live cell'!$K$33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186510433496005"/>
                  <c:y val="4.203055006816729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'01_putida live cell'!$A$36:$A$40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'01_putida live cell'!$K$36:$K$40</c:f>
              <c:numCache>
                <c:formatCode>General</c:formatCode>
                <c:ptCount val="5"/>
                <c:pt idx="0">
                  <c:v>1.367711548485087</c:v>
                </c:pt>
                <c:pt idx="1">
                  <c:v>1.6678217617103159</c:v>
                </c:pt>
                <c:pt idx="2">
                  <c:v>2.1419847919079777</c:v>
                </c:pt>
                <c:pt idx="3">
                  <c:v>4.0588469134259899</c:v>
                </c:pt>
                <c:pt idx="4">
                  <c:v>8.7319155181058825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82-4396-A5DC-29DA4BACC2B5}"/>
            </c:ext>
          </c:extLst>
        </c:ser>
        <c:ser>
          <c:idx val="2"/>
          <c:order val="2"/>
          <c:tx>
            <c:strRef>
              <c:f>'01_putida live cell'!$E$33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3754544990731401"/>
                  <c:y val="-9.61105701009987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'01_putida live cell'!$A$36:$A$40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'01_putida live cell'!$E$36:$E$40</c:f>
              <c:numCache>
                <c:formatCode>General</c:formatCode>
                <c:ptCount val="5"/>
                <c:pt idx="0">
                  <c:v>1.6867565514191434</c:v>
                </c:pt>
                <c:pt idx="1">
                  <c:v>2.117975381650858</c:v>
                </c:pt>
                <c:pt idx="2">
                  <c:v>2.5691435141198364</c:v>
                </c:pt>
                <c:pt idx="3">
                  <c:v>4.1007257710283378</c:v>
                </c:pt>
                <c:pt idx="4">
                  <c:v>8.104947491518752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82-4396-A5DC-29DA4BAC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58208"/>
        <c:axId val="48160128"/>
      </c:scatterChart>
      <c:valAx>
        <c:axId val="481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160128"/>
        <c:crosses val="autoZero"/>
        <c:crossBetween val="midCat"/>
      </c:valAx>
      <c:valAx>
        <c:axId val="48160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158208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'03_subtilis live cell'!$Q$33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5244638696621"/>
                  <c:y val="0.166077738515900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'03_subtilis live cell'!$A$34:$A$40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'03_subtilis live cell'!$Q$34:$Q$40</c:f>
              <c:numCache>
                <c:formatCode>General</c:formatCode>
                <c:ptCount val="7"/>
                <c:pt idx="0">
                  <c:v>0.43885555813022947</c:v>
                </c:pt>
                <c:pt idx="1">
                  <c:v>0.49314112524859077</c:v>
                </c:pt>
                <c:pt idx="2">
                  <c:v>0.55335054920042004</c:v>
                </c:pt>
                <c:pt idx="3">
                  <c:v>1.0380769232446796</c:v>
                </c:pt>
                <c:pt idx="4">
                  <c:v>2.0993300667287054</c:v>
                </c:pt>
                <c:pt idx="5">
                  <c:v>4.02535273139915</c:v>
                </c:pt>
                <c:pt idx="6">
                  <c:v>8.0759355106010222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CF-4EF9-A11C-1B20FFECF50A}"/>
            </c:ext>
          </c:extLst>
        </c:ser>
        <c:ser>
          <c:idx val="1"/>
          <c:order val="1"/>
          <c:tx>
            <c:strRef>
              <c:f>'03_subtilis live cell'!$K$33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560143534973905"/>
                  <c:y val="6.63938120809104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'03_subtilis live cell'!$A$36:$A$40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'03_subtilis live cell'!$K$36:$K$40</c:f>
              <c:numCache>
                <c:formatCode>General</c:formatCode>
                <c:ptCount val="5"/>
                <c:pt idx="0">
                  <c:v>1.0767905488555256</c:v>
                </c:pt>
                <c:pt idx="1">
                  <c:v>1.283667737168851</c:v>
                </c:pt>
                <c:pt idx="2">
                  <c:v>2.2187252957057408</c:v>
                </c:pt>
                <c:pt idx="3">
                  <c:v>4.0969073513666112</c:v>
                </c:pt>
                <c:pt idx="4">
                  <c:v>8.060986215374875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CF-4EF9-A11C-1B20FFECF50A}"/>
            </c:ext>
          </c:extLst>
        </c:ser>
        <c:ser>
          <c:idx val="2"/>
          <c:order val="2"/>
          <c:tx>
            <c:strRef>
              <c:f>'03_subtilis live cell'!$E$33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560143534973905"/>
                  <c:y val="-3.0231490498316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'03_subtilis live cell'!$A$36:$A$40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'03_subtilis live cell'!$E$36:$E$40</c:f>
              <c:numCache>
                <c:formatCode>General</c:formatCode>
                <c:ptCount val="5"/>
                <c:pt idx="0">
                  <c:v>1.6008559422472159</c:v>
                </c:pt>
                <c:pt idx="1">
                  <c:v>1.742328629534081</c:v>
                </c:pt>
                <c:pt idx="2">
                  <c:v>2.4483901474722995</c:v>
                </c:pt>
                <c:pt idx="3">
                  <c:v>4.2948657526622913</c:v>
                </c:pt>
                <c:pt idx="4">
                  <c:v>8.0823365967182319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CF-4EF9-A11C-1B20FFECF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05184"/>
        <c:axId val="49819648"/>
      </c:scatterChart>
      <c:valAx>
        <c:axId val="498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819648"/>
        <c:crosses val="autoZero"/>
        <c:crossBetween val="midCat"/>
      </c:valAx>
      <c:valAx>
        <c:axId val="4981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805184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'04_putida cell wall'!$Q$33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560143534973905"/>
                  <c:y val="0.190812720848057"/>
                </c:manualLayout>
              </c:layout>
              <c:numFmt formatCode="General" sourceLinked="0"/>
              <c:txPr>
                <a:bodyPr/>
                <a:lstStyle/>
                <a:p>
                  <a:pPr algn="ctr">
                    <a:defRPr/>
                  </a:pPr>
                  <a:endParaRPr lang="en-US"/>
                </a:p>
              </c:txPr>
            </c:trendlineLbl>
          </c:trendline>
          <c:xVal>
            <c:numRef>
              <c:f>'04_putida cell wall'!$A$34:$A$40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'04_putida cell wall'!$Q$34:$Q$40</c:f>
              <c:numCache>
                <c:formatCode>General</c:formatCode>
                <c:ptCount val="7"/>
                <c:pt idx="0">
                  <c:v>0.44995396479393801</c:v>
                </c:pt>
                <c:pt idx="1">
                  <c:v>0.49688853133946947</c:v>
                </c:pt>
                <c:pt idx="2">
                  <c:v>0.56613046024503466</c:v>
                </c:pt>
                <c:pt idx="3">
                  <c:v>1.0108539379768906</c:v>
                </c:pt>
                <c:pt idx="4">
                  <c:v>2.0375444678384733</c:v>
                </c:pt>
                <c:pt idx="5">
                  <c:v>4.2460307194970417</c:v>
                </c:pt>
                <c:pt idx="6">
                  <c:v>8.2505857742568089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D5-4C4E-AC04-E88F9246840B}"/>
            </c:ext>
          </c:extLst>
        </c:ser>
        <c:ser>
          <c:idx val="1"/>
          <c:order val="1"/>
          <c:tx>
            <c:strRef>
              <c:f>'04_putida cell wall'!$K$33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77347494090237"/>
                  <c:y val="8.127208480565370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'04_putida cell wall'!$A$36:$A$40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'04_putida cell wall'!$K$36:$K$40</c:f>
              <c:numCache>
                <c:formatCode>General</c:formatCode>
                <c:ptCount val="5"/>
                <c:pt idx="0">
                  <c:v>1.1428818389833155</c:v>
                </c:pt>
                <c:pt idx="1">
                  <c:v>1.4255238650464142</c:v>
                </c:pt>
                <c:pt idx="2">
                  <c:v>2.0642782716497687</c:v>
                </c:pt>
                <c:pt idx="3">
                  <c:v>4.1065352575384262</c:v>
                </c:pt>
                <c:pt idx="4">
                  <c:v>8.1384633008307734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D5-4C4E-AC04-E88F9246840B}"/>
            </c:ext>
          </c:extLst>
        </c:ser>
        <c:ser>
          <c:idx val="2"/>
          <c:order val="2"/>
          <c:tx>
            <c:strRef>
              <c:f>'04_putida cell wall'!$E$33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6490910018537099"/>
                  <c:y val="-2.7083831835508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'04_putida cell wall'!$A$36:$A$40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'04_putida cell wall'!$E$36:$E$40</c:f>
              <c:numCache>
                <c:formatCode>General</c:formatCode>
                <c:ptCount val="5"/>
                <c:pt idx="0">
                  <c:v>1.5220661216220364</c:v>
                </c:pt>
                <c:pt idx="1">
                  <c:v>1.6536118565359701</c:v>
                </c:pt>
                <c:pt idx="2">
                  <c:v>2.2374848914929508</c:v>
                </c:pt>
                <c:pt idx="3">
                  <c:v>4.0651008247486073</c:v>
                </c:pt>
                <c:pt idx="4">
                  <c:v>8.1553342167898002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D5-4C4E-AC04-E88F92468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8544"/>
        <c:axId val="50030464"/>
      </c:scatterChart>
      <c:valAx>
        <c:axId val="5002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030464"/>
        <c:crosses val="autoZero"/>
        <c:crossBetween val="midCat"/>
      </c:valAx>
      <c:valAx>
        <c:axId val="50030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028544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'05_subtilis cell wall'!$Q$33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4379517355147"/>
                  <c:y val="0.1079967168414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'05_subtilis cell wall'!$A$34:$A$40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'05_subtilis cell wall'!$Q$34:$Q$40</c:f>
              <c:numCache>
                <c:formatCode>General</c:formatCode>
                <c:ptCount val="7"/>
                <c:pt idx="0">
                  <c:v>0.34085522198315676</c:v>
                </c:pt>
                <c:pt idx="1">
                  <c:v>0.39547891166862192</c:v>
                </c:pt>
                <c:pt idx="2">
                  <c:v>0.5232561335109277</c:v>
                </c:pt>
                <c:pt idx="3">
                  <c:v>1.4102887477327237</c:v>
                </c:pt>
                <c:pt idx="4">
                  <c:v>2.7779831220017037</c:v>
                </c:pt>
                <c:pt idx="5">
                  <c:v>5.0615714648166552</c:v>
                </c:pt>
                <c:pt idx="6">
                  <c:v>9.2707515190593792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29-49DE-AE6D-3AE1A5ACD52C}"/>
            </c:ext>
          </c:extLst>
        </c:ser>
        <c:ser>
          <c:idx val="1"/>
          <c:order val="1"/>
          <c:tx>
            <c:strRef>
              <c:f>'05_subtilis cell wall'!$K$33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653934456897002"/>
                  <c:y val="1.782643777301690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'05_subtilis cell wall'!$A$36:$A$40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'05_subtilis cell wall'!$K$36:$K$40</c:f>
              <c:numCache>
                <c:formatCode>General</c:formatCode>
                <c:ptCount val="5"/>
                <c:pt idx="0">
                  <c:v>1.0825397109376389</c:v>
                </c:pt>
                <c:pt idx="1">
                  <c:v>1.612350696664218</c:v>
                </c:pt>
                <c:pt idx="2">
                  <c:v>3.1859489833186116</c:v>
                </c:pt>
                <c:pt idx="3">
                  <c:v>5.5911248019712074</c:v>
                </c:pt>
                <c:pt idx="4">
                  <c:v>9.4616857384567421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29-49DE-AE6D-3AE1A5ACD52C}"/>
            </c:ext>
          </c:extLst>
        </c:ser>
        <c:ser>
          <c:idx val="2"/>
          <c:order val="2"/>
          <c:tx>
            <c:strRef>
              <c:f>'05_subtilis cell wall'!$E$33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653934456897002"/>
                  <c:y val="-9.59244317075206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'05_subtilis cell wall'!$A$36:$A$40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'05_subtilis cell wall'!$E$36:$E$40</c:f>
              <c:numCache>
                <c:formatCode>General</c:formatCode>
                <c:ptCount val="5"/>
                <c:pt idx="0">
                  <c:v>1.5105363080884777</c:v>
                </c:pt>
                <c:pt idx="1">
                  <c:v>1.857254634292516</c:v>
                </c:pt>
                <c:pt idx="2">
                  <c:v>3.1435035800279221</c:v>
                </c:pt>
                <c:pt idx="3">
                  <c:v>5.425282500310586</c:v>
                </c:pt>
                <c:pt idx="4">
                  <c:v>9.3139104818409404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29-49DE-AE6D-3AE1A5AC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10784"/>
        <c:axId val="59921152"/>
      </c:scatterChart>
      <c:valAx>
        <c:axId val="5991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921152"/>
        <c:crosses val="autoZero"/>
        <c:crossBetween val="midCat"/>
      </c:valAx>
      <c:valAx>
        <c:axId val="59921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910784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'06_putida membrane'!$Q$33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221969014132398"/>
                  <c:y val="0.121893937286108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'06_putida membrane'!$A$34:$A$40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'06_putida membrane'!$Q$34:$Q$40</c:f>
              <c:numCache>
                <c:formatCode>General</c:formatCode>
                <c:ptCount val="7"/>
                <c:pt idx="0">
                  <c:v>0.55172695172250086</c:v>
                </c:pt>
                <c:pt idx="1">
                  <c:v>0.59845688646183248</c:v>
                </c:pt>
                <c:pt idx="2">
                  <c:v>0.66358505450319605</c:v>
                </c:pt>
                <c:pt idx="3">
                  <c:v>1.0291526959908881</c:v>
                </c:pt>
                <c:pt idx="4">
                  <c:v>2.2396191769117224</c:v>
                </c:pt>
                <c:pt idx="5">
                  <c:v>4.1506198317080614</c:v>
                </c:pt>
                <c:pt idx="6">
                  <c:v>8.0925442505759992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8C-4134-A10E-DFAAA010F308}"/>
            </c:ext>
          </c:extLst>
        </c:ser>
        <c:ser>
          <c:idx val="1"/>
          <c:order val="1"/>
          <c:tx>
            <c:strRef>
              <c:f>'06_putida membrane'!$K$33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005986292750097"/>
                  <c:y val="5.340196433043040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'06_putida membrane'!$A$36:$A$40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'06_putida membrane'!$K$36:$K$40</c:f>
              <c:numCache>
                <c:formatCode>General</c:formatCode>
                <c:ptCount val="5"/>
                <c:pt idx="0">
                  <c:v>1.3884740320352462</c:v>
                </c:pt>
                <c:pt idx="1">
                  <c:v>1.6803878730596407</c:v>
                </c:pt>
                <c:pt idx="2">
                  <c:v>2.2056595246340351</c:v>
                </c:pt>
                <c:pt idx="3">
                  <c:v>4.0394005620084759</c:v>
                </c:pt>
                <c:pt idx="4">
                  <c:v>8.7530603530866848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8C-4134-A10E-DFAAA010F308}"/>
            </c:ext>
          </c:extLst>
        </c:ser>
        <c:ser>
          <c:idx val="2"/>
          <c:order val="2"/>
          <c:tx>
            <c:strRef>
              <c:f>'06_putida membrane'!$E$33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4221969014132398"/>
                  <c:y val="-9.243983194680170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'06_putida membrane'!$A$36:$A$40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'06_putida membrane'!$E$36:$E$40</c:f>
              <c:numCache>
                <c:formatCode>General</c:formatCode>
                <c:ptCount val="5"/>
                <c:pt idx="0">
                  <c:v>1.8502854726157749</c:v>
                </c:pt>
                <c:pt idx="1">
                  <c:v>2.0798153916242859</c:v>
                </c:pt>
                <c:pt idx="2">
                  <c:v>2.598356339461791</c:v>
                </c:pt>
                <c:pt idx="3">
                  <c:v>4.1146737680326728</c:v>
                </c:pt>
                <c:pt idx="4">
                  <c:v>8.0631536913885515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8C-4134-A10E-DFAAA010F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1952"/>
        <c:axId val="46303872"/>
      </c:scatterChart>
      <c:valAx>
        <c:axId val="4630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303872"/>
        <c:crosses val="autoZero"/>
        <c:crossBetween val="midCat"/>
      </c:valAx>
      <c:valAx>
        <c:axId val="46303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301952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'07_subtilis membrane'!$Q$33</c:f>
              <c:strCache>
                <c:ptCount val="1"/>
                <c:pt idx="0">
                  <c:v>pH 5.5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092498426897496"/>
                  <c:y val="0.180212014134276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'07_subtilis membrane'!$A$34:$A$40</c:f>
              <c:numCache>
                <c:formatCode>General</c:formatCode>
                <c:ptCount val="7"/>
                <c:pt idx="0">
                  <c:v>250</c:v>
                </c:pt>
                <c:pt idx="1">
                  <c:v>333.33333333333331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  <c:pt idx="6">
                  <c:v>8000</c:v>
                </c:pt>
              </c:numCache>
            </c:numRef>
          </c:xVal>
          <c:yVal>
            <c:numRef>
              <c:f>'07_subtilis membrane'!$Q$34:$Q$40</c:f>
              <c:numCache>
                <c:formatCode>General</c:formatCode>
                <c:ptCount val="7"/>
                <c:pt idx="0">
                  <c:v>0.58188660350344634</c:v>
                </c:pt>
                <c:pt idx="1">
                  <c:v>0.65087311802863834</c:v>
                </c:pt>
                <c:pt idx="2">
                  <c:v>0.7710671418052949</c:v>
                </c:pt>
                <c:pt idx="3">
                  <c:v>1.088515355003123</c:v>
                </c:pt>
                <c:pt idx="4">
                  <c:v>2.0672965840964088</c:v>
                </c:pt>
                <c:pt idx="5">
                  <c:v>4.1709749215751568</c:v>
                </c:pt>
                <c:pt idx="6">
                  <c:v>8.5363434823762159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8-4BAD-8C05-F963D53805FD}"/>
            </c:ext>
          </c:extLst>
        </c:ser>
        <c:ser>
          <c:idx val="1"/>
          <c:order val="1"/>
          <c:tx>
            <c:strRef>
              <c:f>'07_subtilis membrane'!$K$33</c:f>
              <c:strCache>
                <c:ptCount val="1"/>
                <c:pt idx="0">
                  <c:v>pH 4.25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092498426897496"/>
                  <c:y val="7.523107314765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'07_subtilis membrane'!$A$36:$A$40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'07_subtilis membrane'!$K$36:$K$40</c:f>
              <c:numCache>
                <c:formatCode>General</c:formatCode>
                <c:ptCount val="5"/>
                <c:pt idx="0">
                  <c:v>1.7453064943979086</c:v>
                </c:pt>
                <c:pt idx="1">
                  <c:v>2.083281664641254</c:v>
                </c:pt>
                <c:pt idx="2">
                  <c:v>2.5825245914031947</c:v>
                </c:pt>
                <c:pt idx="3">
                  <c:v>4.1442176120542173</c:v>
                </c:pt>
                <c:pt idx="4">
                  <c:v>8.1221295268074645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78-4BAD-8C05-F963D53805FD}"/>
            </c:ext>
          </c:extLst>
        </c:ser>
        <c:ser>
          <c:idx val="2"/>
          <c:order val="2"/>
          <c:tx>
            <c:strRef>
              <c:f>'07_subtilis membrane'!$E$33</c:f>
              <c:strCache>
                <c:ptCount val="1"/>
                <c:pt idx="0">
                  <c:v>pH 3</c:v>
                </c:pt>
              </c:strCache>
            </c:strRef>
          </c:tx>
          <c:spPr>
            <a:ln w="4762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55344160813591603"/>
                  <c:y val="-2.4734982332155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'07_subtilis membrane'!$A$36:$A$40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xVal>
          <c:yVal>
            <c:numRef>
              <c:f>'07_subtilis membrane'!$E$36:$E$40</c:f>
              <c:numCache>
                <c:formatCode>General</c:formatCode>
                <c:ptCount val="5"/>
                <c:pt idx="0">
                  <c:v>2.4044775817825466</c:v>
                </c:pt>
                <c:pt idx="1">
                  <c:v>2.7359754911775327</c:v>
                </c:pt>
                <c:pt idx="2">
                  <c:v>3.2381304830528768</c:v>
                </c:pt>
                <c:pt idx="3">
                  <c:v>4.5132115735432246</c:v>
                </c:pt>
                <c:pt idx="4">
                  <c:v>8.2893132872815922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78-4BAD-8C05-F963D538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99808"/>
        <c:axId val="81810176"/>
      </c:scatterChart>
      <c:valAx>
        <c:axId val="817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000" b="0" i="0" u="none" strike="noStrike" baseline="0">
                    <a:effectLst/>
                  </a:rPr>
                  <a:t>1/Ce (1/mmol/L)</a:t>
                </a:r>
                <a:r>
                  <a:rPr lang="fr-FR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810176"/>
        <c:crosses val="autoZero"/>
        <c:crossBetween val="midCat"/>
      </c:valAx>
      <c:valAx>
        <c:axId val="81810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1/qe (1/mmol/g biomass)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799808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206829</xdr:colOff>
      <xdr:row>2</xdr:row>
      <xdr:rowOff>152401</xdr:rowOff>
    </xdr:from>
    <xdr:to>
      <xdr:col>2</xdr:col>
      <xdr:colOff>852224</xdr:colOff>
      <xdr:row>4</xdr:row>
      <xdr:rowOff>76201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0929" y="4010026"/>
          <a:ext cx="247419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544285</xdr:colOff>
      <xdr:row>4</xdr:row>
      <xdr:rowOff>177799</xdr:rowOff>
    </xdr:from>
    <xdr:to>
      <xdr:col>2</xdr:col>
      <xdr:colOff>400676</xdr:colOff>
      <xdr:row>6</xdr:row>
      <xdr:rowOff>201385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5" y="952499"/>
          <a:ext cx="1532791" cy="4045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419100</xdr:colOff>
      <xdr:row>21</xdr:row>
      <xdr:rowOff>139700</xdr:rowOff>
    </xdr:from>
    <xdr:to>
      <xdr:col>26</xdr:col>
      <xdr:colOff>520700</xdr:colOff>
      <xdr:row>40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21</xdr:row>
      <xdr:rowOff>0</xdr:rowOff>
    </xdr:from>
    <xdr:to>
      <xdr:col>27</xdr:col>
      <xdr:colOff>101600</xdr:colOff>
      <xdr:row>39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21</xdr:row>
      <xdr:rowOff>0</xdr:rowOff>
    </xdr:from>
    <xdr:to>
      <xdr:col>27</xdr:col>
      <xdr:colOff>101600</xdr:colOff>
      <xdr:row>39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21</xdr:row>
      <xdr:rowOff>0</xdr:rowOff>
    </xdr:from>
    <xdr:to>
      <xdr:col>27</xdr:col>
      <xdr:colOff>101600</xdr:colOff>
      <xdr:row>39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21</xdr:row>
      <xdr:rowOff>0</xdr:rowOff>
    </xdr:from>
    <xdr:to>
      <xdr:col>27</xdr:col>
      <xdr:colOff>101600</xdr:colOff>
      <xdr:row>39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21</xdr:row>
      <xdr:rowOff>0</xdr:rowOff>
    </xdr:from>
    <xdr:to>
      <xdr:col>27</xdr:col>
      <xdr:colOff>101600</xdr:colOff>
      <xdr:row>39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5"/>
  <sheetViews>
    <sheetView topLeftCell="A7" workbookViewId="0">
      <selection activeCell="E19" sqref="E19"/>
    </sheetView>
  </sheetViews>
  <sheetFormatPr defaultColWidth="11" defaultRowHeight="15.75" x14ac:dyDescent="0.25"/>
  <sheetData>
    <row r="2" spans="1:3" ht="16.5" thickBot="1" x14ac:dyDescent="0.3">
      <c r="A2" s="76" t="s">
        <v>40</v>
      </c>
      <c r="B2" s="76"/>
      <c r="C2" s="76"/>
    </row>
    <row r="3" spans="1:3" x14ac:dyDescent="0.25">
      <c r="A3" s="67"/>
      <c r="B3" s="68"/>
      <c r="C3" s="69"/>
    </row>
    <row r="4" spans="1:3" x14ac:dyDescent="0.25">
      <c r="A4" s="70"/>
      <c r="B4" s="71"/>
      <c r="C4" s="72"/>
    </row>
    <row r="5" spans="1:3" x14ac:dyDescent="0.25">
      <c r="A5" s="70"/>
      <c r="B5" s="71"/>
      <c r="C5" s="72"/>
    </row>
    <row r="6" spans="1:3" x14ac:dyDescent="0.25">
      <c r="A6" s="70"/>
      <c r="B6" s="71"/>
      <c r="C6" s="72"/>
    </row>
    <row r="7" spans="1:3" ht="16.5" thickBot="1" x14ac:dyDescent="0.3">
      <c r="A7" s="73"/>
      <c r="B7" s="74"/>
      <c r="C7" s="75"/>
    </row>
    <row r="34" spans="1:2" x14ac:dyDescent="0.25">
      <c r="A34" t="s">
        <v>0</v>
      </c>
      <c r="B34" t="s">
        <v>1</v>
      </c>
    </row>
    <row r="35" spans="1:2" x14ac:dyDescent="0.25">
      <c r="A35" t="s">
        <v>2</v>
      </c>
      <c r="B35" t="s">
        <v>3</v>
      </c>
    </row>
  </sheetData>
  <mergeCells count="2">
    <mergeCell ref="A3:C7"/>
    <mergeCell ref="A2:C2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15" sqref="C15"/>
    </sheetView>
  </sheetViews>
  <sheetFormatPr defaultRowHeight="15.75" x14ac:dyDescent="0.25"/>
  <cols>
    <col min="2" max="7" width="11.875" bestFit="1" customWidth="1"/>
  </cols>
  <sheetData>
    <row r="1" spans="1:7" x14ac:dyDescent="0.25">
      <c r="A1" s="105" t="s">
        <v>195</v>
      </c>
      <c r="B1" s="105" t="s">
        <v>196</v>
      </c>
      <c r="C1" s="105"/>
      <c r="D1" s="105"/>
      <c r="E1" s="105"/>
      <c r="F1" s="105"/>
      <c r="G1" s="105"/>
    </row>
    <row r="2" spans="1:7" x14ac:dyDescent="0.25">
      <c r="A2" s="105"/>
      <c r="B2" s="106" t="s">
        <v>190</v>
      </c>
      <c r="C2" s="106"/>
      <c r="D2" s="106"/>
      <c r="E2" s="106" t="s">
        <v>191</v>
      </c>
      <c r="F2" s="106"/>
      <c r="G2" s="106"/>
    </row>
    <row r="3" spans="1:7" x14ac:dyDescent="0.25">
      <c r="A3" s="105"/>
      <c r="B3" t="s">
        <v>193</v>
      </c>
      <c r="C3" t="s">
        <v>194</v>
      </c>
      <c r="D3" t="s">
        <v>192</v>
      </c>
      <c r="E3" t="s">
        <v>193</v>
      </c>
      <c r="F3" t="s">
        <v>194</v>
      </c>
      <c r="G3" t="s">
        <v>192</v>
      </c>
    </row>
    <row r="4" spans="1:7" x14ac:dyDescent="0.25">
      <c r="A4" s="2">
        <v>4.0000000000000001E-3</v>
      </c>
      <c r="B4" s="107">
        <v>2.0023313725490195</v>
      </c>
      <c r="C4" s="107">
        <v>2.2224495798319333</v>
      </c>
      <c r="D4" s="107">
        <v>1.8124907563025208</v>
      </c>
      <c r="E4" s="108">
        <v>2.2786540616246498</v>
      </c>
      <c r="F4" s="107">
        <v>2.933796918767507</v>
      </c>
      <c r="G4" s="107">
        <v>1.7185478991596639</v>
      </c>
    </row>
    <row r="5" spans="1:7" x14ac:dyDescent="0.25">
      <c r="A5" s="2">
        <v>3.0000000000000001E-3</v>
      </c>
      <c r="B5" s="107">
        <v>1.8590319327731091</v>
      </c>
      <c r="C5" s="107">
        <v>2.0125238095238096</v>
      </c>
      <c r="D5" s="107">
        <v>1.6709641456582631</v>
      </c>
      <c r="E5" s="108">
        <v>2.0278170868347338</v>
      </c>
      <c r="F5" s="107">
        <v>2.528579831932773</v>
      </c>
      <c r="G5" s="107">
        <v>1.5363977591036415</v>
      </c>
    </row>
    <row r="6" spans="1:7" x14ac:dyDescent="0.25">
      <c r="A6" s="2">
        <v>2E-3</v>
      </c>
      <c r="B6" s="107">
        <v>1.4760612044817927</v>
      </c>
      <c r="C6" s="107">
        <v>1.7663773109243697</v>
      </c>
      <c r="D6" s="107">
        <v>1.5069658263305321</v>
      </c>
      <c r="E6" s="108">
        <v>1.8071726890756303</v>
      </c>
      <c r="F6" s="107">
        <v>1.9111099439775912</v>
      </c>
      <c r="G6" s="107">
        <v>1.2969039215686275</v>
      </c>
    </row>
    <row r="7" spans="1:7" x14ac:dyDescent="0.25">
      <c r="A7" s="2">
        <v>1E-3</v>
      </c>
      <c r="B7" s="107">
        <v>0.98109285714285699</v>
      </c>
      <c r="C7" s="107">
        <v>0.98926260504201668</v>
      </c>
      <c r="D7" s="107">
        <v>0.97167310924369754</v>
      </c>
      <c r="E7" s="108">
        <v>0.96331974789915964</v>
      </c>
      <c r="F7" s="107">
        <v>0.70907464985994406</v>
      </c>
      <c r="G7" s="107">
        <v>0.91868249299719884</v>
      </c>
    </row>
    <row r="8" spans="1:7" x14ac:dyDescent="0.25">
      <c r="A8" s="2">
        <v>5.0000000000000001E-4</v>
      </c>
      <c r="B8" s="107">
        <v>0.49354033613445375</v>
      </c>
      <c r="C8" s="107">
        <v>0.49078683473389362</v>
      </c>
      <c r="D8" s="107">
        <v>0.44650448179271701</v>
      </c>
      <c r="E8" s="108">
        <v>0.47634243697478995</v>
      </c>
      <c r="F8" s="107">
        <v>0.35997338935574236</v>
      </c>
      <c r="G8" s="107">
        <v>0.48372352941176472</v>
      </c>
    </row>
    <row r="9" spans="1:7" x14ac:dyDescent="0.25">
      <c r="A9" s="2">
        <v>2.5000000000000001E-4</v>
      </c>
      <c r="B9" s="107">
        <v>0.2255383893557423</v>
      </c>
      <c r="C9" s="107">
        <v>0.23551407563025209</v>
      </c>
      <c r="D9" s="107">
        <v>0.24092787114845937</v>
      </c>
      <c r="E9" s="108">
        <v>0.24842543417366944</v>
      </c>
      <c r="F9" s="107">
        <v>0.19756710084033613</v>
      </c>
      <c r="G9" s="107">
        <v>0.23975210084033613</v>
      </c>
    </row>
    <row r="10" spans="1:7" x14ac:dyDescent="0.25">
      <c r="A10" s="2">
        <v>1.25E-4</v>
      </c>
      <c r="B10" s="107">
        <v>0.11045512605042017</v>
      </c>
      <c r="C10" s="107">
        <v>0.12120351540616246</v>
      </c>
      <c r="D10" s="107">
        <v>0.12357053221288515</v>
      </c>
      <c r="E10" s="108">
        <v>0.12382466386554622</v>
      </c>
      <c r="F10" s="107">
        <v>0.10786612044817928</v>
      </c>
      <c r="G10" s="107">
        <v>0.11714617647058824</v>
      </c>
    </row>
    <row r="11" spans="1:7" x14ac:dyDescent="0.25">
      <c r="A11" s="2">
        <v>0</v>
      </c>
      <c r="B11" s="107">
        <v>0</v>
      </c>
      <c r="C11" s="107">
        <v>0</v>
      </c>
      <c r="D11" s="107">
        <v>0</v>
      </c>
      <c r="E11" s="108">
        <v>0</v>
      </c>
      <c r="F11" s="107">
        <v>0</v>
      </c>
      <c r="G11" s="107">
        <v>0</v>
      </c>
    </row>
    <row r="13" spans="1:7" ht="18" customHeight="1" x14ac:dyDescent="0.25">
      <c r="A13" t="s">
        <v>199</v>
      </c>
      <c r="B13" s="109">
        <f>(B4-D4)/D4</f>
        <v>0.10474018451480183</v>
      </c>
      <c r="C13" s="109">
        <f>(C4-D4)/D4</f>
        <v>0.22618533203762542</v>
      </c>
      <c r="D13" s="109">
        <f>(D4-D4)/D4</f>
        <v>0</v>
      </c>
      <c r="E13" s="109">
        <f>(E4-G4)/G4</f>
        <v>0.32591827247810012</v>
      </c>
      <c r="F13" s="109">
        <f>(F4-G4)/G4</f>
        <v>0.70713712443050092</v>
      </c>
      <c r="G13" s="109">
        <f>(G4-G4)/G4</f>
        <v>0</v>
      </c>
    </row>
    <row r="14" spans="1:7" x14ac:dyDescent="0.25">
      <c r="B14" s="109">
        <f>(B4-D4)/D4</f>
        <v>0.10474018451480183</v>
      </c>
      <c r="C14" s="109">
        <f>(C4-B4)/B4</f>
        <v>0.10993095863183605</v>
      </c>
      <c r="D14" s="109">
        <f>(D4-D4)/D4</f>
        <v>0</v>
      </c>
      <c r="E14" s="109">
        <f>(E4-G4)/G4</f>
        <v>0.32591827247810012</v>
      </c>
      <c r="F14" s="109">
        <f>(F4-E4)/E4</f>
        <v>0.28751308422646182</v>
      </c>
      <c r="G14" s="109">
        <f>(G4-G4)/G4</f>
        <v>0</v>
      </c>
    </row>
    <row r="15" spans="1:7" x14ac:dyDescent="0.25">
      <c r="B15" s="109"/>
      <c r="C15" s="109"/>
      <c r="D15" s="109"/>
      <c r="E15" s="109"/>
      <c r="F15" s="109"/>
    </row>
    <row r="16" spans="1:7" x14ac:dyDescent="0.25">
      <c r="A16" s="2">
        <v>4.0000000000000001E-3</v>
      </c>
      <c r="B16" s="31">
        <v>0.85245341100000005</v>
      </c>
      <c r="C16" s="31">
        <v>1.0618464780740864</v>
      </c>
      <c r="D16" s="31">
        <v>0.84025996237386702</v>
      </c>
      <c r="E16" s="31">
        <v>1.1681693453547628</v>
      </c>
      <c r="F16" s="31">
        <v>1.3072908901148099</v>
      </c>
      <c r="G16" s="31">
        <v>0.64089481072168619</v>
      </c>
    </row>
    <row r="17" spans="1:7" x14ac:dyDescent="0.25">
      <c r="B17" s="109"/>
      <c r="D17" s="109"/>
      <c r="E17" s="109"/>
      <c r="F17" s="109"/>
      <c r="G17" s="109"/>
    </row>
    <row r="18" spans="1:7" x14ac:dyDescent="0.25">
      <c r="A18" t="s">
        <v>197</v>
      </c>
      <c r="B18" s="109">
        <f>(B16-D16)/D16</f>
        <v>1.4511519258497826E-2</v>
      </c>
      <c r="C18" s="109">
        <f>(C16-D16)/D16</f>
        <v>0.26371185778530076</v>
      </c>
      <c r="D18" s="109">
        <f>(D16-D16)/D16</f>
        <v>0</v>
      </c>
      <c r="E18" s="109">
        <f>(E16-G16)/G16</f>
        <v>0.82271618651324963</v>
      </c>
      <c r="F18" s="109">
        <f>(F16-G16)/G16</f>
        <v>1.0397901000988314</v>
      </c>
      <c r="G18" s="109">
        <f>(G16-G8)/G8</f>
        <v>0.32491965297005643</v>
      </c>
    </row>
    <row r="19" spans="1:7" x14ac:dyDescent="0.25">
      <c r="B19" s="109"/>
      <c r="D19" s="109"/>
      <c r="E19" s="109"/>
      <c r="F19" s="109"/>
      <c r="G19" s="109"/>
    </row>
    <row r="20" spans="1:7" x14ac:dyDescent="0.25">
      <c r="A20" s="2">
        <v>4.0000000000000001E-3</v>
      </c>
      <c r="B20" s="31">
        <v>0.65717764300000003</v>
      </c>
      <c r="C20" s="31">
        <v>0.7730273981617567</v>
      </c>
      <c r="D20" s="31">
        <v>0.58416824623160901</v>
      </c>
      <c r="E20" s="31">
        <v>0.73444573228070897</v>
      </c>
      <c r="F20" s="31">
        <v>0.81819980217606325</v>
      </c>
      <c r="G20" s="31">
        <v>0.45081644470179499</v>
      </c>
    </row>
    <row r="22" spans="1:7" x14ac:dyDescent="0.25">
      <c r="A22" t="s">
        <v>198</v>
      </c>
      <c r="B22" s="109">
        <f>(B20-D20)/D20</f>
        <v>0.12498008448655819</v>
      </c>
      <c r="C22" s="109">
        <f>(C20-D20)/D20</f>
        <v>0.32329581956645664</v>
      </c>
      <c r="D22" s="109">
        <f>(D20-D20)/D20</f>
        <v>0</v>
      </c>
      <c r="E22" s="109">
        <f>(E20-G20)/G20</f>
        <v>0.62914583288222425</v>
      </c>
      <c r="F22" s="109">
        <f>(F20-G20)/G20</f>
        <v>0.81492891794859912</v>
      </c>
      <c r="G22" s="109">
        <f>(G20-G20)/G20</f>
        <v>0</v>
      </c>
    </row>
    <row r="24" spans="1:7" x14ac:dyDescent="0.25">
      <c r="C24" s="110">
        <f>(C4-C4)/C4</f>
        <v>0</v>
      </c>
      <c r="E24" s="110">
        <f>(E4-B4)/B4</f>
        <v>0.13800047927325054</v>
      </c>
      <c r="F24" s="110">
        <f>(F4-C4)/C4</f>
        <v>0.32007355549967864</v>
      </c>
      <c r="G24" s="110">
        <f>(G4-D4)/D4</f>
        <v>-5.1830806207530798E-2</v>
      </c>
    </row>
  </sheetData>
  <mergeCells count="4">
    <mergeCell ref="E2:G2"/>
    <mergeCell ref="B2:D2"/>
    <mergeCell ref="B1:G1"/>
    <mergeCell ref="A1:A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zoomScaleNormal="100" workbookViewId="0">
      <selection activeCell="J13" activeCellId="1" sqref="D13 J13"/>
    </sheetView>
  </sheetViews>
  <sheetFormatPr defaultColWidth="11" defaultRowHeight="15.75" x14ac:dyDescent="0.25"/>
  <cols>
    <col min="1" max="1" width="31" bestFit="1" customWidth="1"/>
    <col min="2" max="2" width="15.5" bestFit="1" customWidth="1"/>
    <col min="3" max="3" width="16.125" bestFit="1" customWidth="1"/>
    <col min="4" max="5" width="15.375" bestFit="1" customWidth="1"/>
    <col min="6" max="7" width="15.375" customWidth="1"/>
    <col min="8" max="8" width="15.5" bestFit="1" customWidth="1"/>
    <col min="9" max="10" width="15.375" bestFit="1" customWidth="1"/>
    <col min="11" max="11" width="14.875" bestFit="1" customWidth="1"/>
    <col min="12" max="13" width="14.875" customWidth="1"/>
    <col min="14" max="14" width="13.5" bestFit="1" customWidth="1"/>
    <col min="15" max="17" width="14.875" bestFit="1" customWidth="1"/>
    <col min="18" max="19" width="14.875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474.17739999999998</v>
      </c>
      <c r="O2" s="1">
        <v>467.63400000000001</v>
      </c>
      <c r="P2" s="1">
        <v>487.85320000000002</v>
      </c>
      <c r="Q2" s="1">
        <f>AVERAGE(N2:P2)</f>
        <v>476.55486666666667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433.65449999999998</v>
      </c>
      <c r="O3" s="1">
        <v>450.96690000000001</v>
      </c>
      <c r="P3" s="1">
        <v>442.72739999999999</v>
      </c>
      <c r="Q3" s="1">
        <f t="shared" ref="Q3:Q9" si="0">AVERAGE(N3:P3)</f>
        <v>442.44959999999998</v>
      </c>
      <c r="R3" s="1"/>
      <c r="S3" s="1"/>
      <c r="T3" s="3"/>
      <c r="U3" s="3"/>
    </row>
    <row r="4" spans="1:21" x14ac:dyDescent="0.25">
      <c r="A4" s="1">
        <f>2*238</f>
        <v>476</v>
      </c>
      <c r="B4" s="1">
        <v>151.85140000000001</v>
      </c>
      <c r="C4" s="1">
        <v>136.1206</v>
      </c>
      <c r="D4" s="1">
        <v>135.32560000000001</v>
      </c>
      <c r="E4" s="1">
        <f t="shared" ref="E4:E9" si="1">AVERAGE(B4:D4)</f>
        <v>141.0992</v>
      </c>
      <c r="F4" s="1"/>
      <c r="G4" s="1"/>
      <c r="H4" s="1">
        <v>171.09909999999999</v>
      </c>
      <c r="I4" s="1">
        <v>173.62889999999999</v>
      </c>
      <c r="J4" s="1">
        <v>177.31190000000001</v>
      </c>
      <c r="K4" s="1">
        <f t="shared" ref="K4:K9" si="2">AVERAGE(H4:J4)</f>
        <v>174.01329999999999</v>
      </c>
      <c r="L4" s="1"/>
      <c r="M4" s="1"/>
      <c r="N4" s="1">
        <v>347.32089999999999</v>
      </c>
      <c r="O4" s="1">
        <v>353.21859999999998</v>
      </c>
      <c r="P4" s="1">
        <v>353.3682</v>
      </c>
      <c r="Q4" s="1">
        <f t="shared" si="0"/>
        <v>351.30256666666668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110.44840000000001</v>
      </c>
      <c r="C5" s="1">
        <v>113.86790000000001</v>
      </c>
      <c r="D5" s="1">
        <v>112.79810000000001</v>
      </c>
      <c r="E5" s="1">
        <f t="shared" si="1"/>
        <v>112.37146666666668</v>
      </c>
      <c r="F5" s="1"/>
      <c r="G5" s="1"/>
      <c r="H5" s="1">
        <v>143.0035</v>
      </c>
      <c r="I5" s="1">
        <v>142.93430000000001</v>
      </c>
      <c r="J5" s="1">
        <v>142.16550000000001</v>
      </c>
      <c r="K5" s="1">
        <f t="shared" si="2"/>
        <v>142.70110000000003</v>
      </c>
      <c r="L5" s="1"/>
      <c r="M5" s="1"/>
      <c r="N5" s="1">
        <v>233.6867</v>
      </c>
      <c r="O5" s="1">
        <v>233.40710000000001</v>
      </c>
      <c r="P5" s="1">
        <v>233.40649999999999</v>
      </c>
      <c r="Q5" s="1">
        <f t="shared" si="0"/>
        <v>233.50009999999997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92.44529</v>
      </c>
      <c r="C6" s="1">
        <v>92.561099999999996</v>
      </c>
      <c r="D6" s="1">
        <v>92.907240000000002</v>
      </c>
      <c r="E6" s="1">
        <f t="shared" si="1"/>
        <v>92.637876666666671</v>
      </c>
      <c r="F6" s="1"/>
      <c r="G6" s="1"/>
      <c r="H6" s="1">
        <v>111.1532</v>
      </c>
      <c r="I6" s="1">
        <v>111.396</v>
      </c>
      <c r="J6" s="1">
        <v>110.7865</v>
      </c>
      <c r="K6" s="1">
        <f t="shared" si="2"/>
        <v>111.11189999999999</v>
      </c>
      <c r="L6" s="1"/>
      <c r="M6" s="1"/>
      <c r="N6" s="1">
        <v>117.2216</v>
      </c>
      <c r="O6" s="1">
        <v>117.50409999999999</v>
      </c>
      <c r="P6" s="1">
        <v>117.6621</v>
      </c>
      <c r="Q6" s="1">
        <f t="shared" si="0"/>
        <v>117.46259999999999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57.954709999999999</v>
      </c>
      <c r="C7" s="1">
        <v>58.122019999999999</v>
      </c>
      <c r="D7" s="1">
        <v>58.038789999999999</v>
      </c>
      <c r="E7" s="1">
        <f t="shared" si="1"/>
        <v>58.03850666666667</v>
      </c>
      <c r="F7" s="1"/>
      <c r="G7" s="1"/>
      <c r="H7" s="1">
        <v>58.587910000000001</v>
      </c>
      <c r="I7" s="1">
        <v>58.598320000000001</v>
      </c>
      <c r="J7" s="1">
        <v>58.7258</v>
      </c>
      <c r="K7" s="1">
        <f t="shared" si="2"/>
        <v>58.637343333333327</v>
      </c>
      <c r="L7" s="1"/>
      <c r="M7" s="1"/>
      <c r="N7" s="1">
        <v>53.66874</v>
      </c>
      <c r="O7" s="1">
        <v>53.59872</v>
      </c>
      <c r="P7" s="1">
        <v>53.766950000000001</v>
      </c>
      <c r="Q7" s="1">
        <f t="shared" si="0"/>
        <v>53.678136666666667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29.32544</v>
      </c>
      <c r="C8" s="1">
        <v>29.389970000000002</v>
      </c>
      <c r="D8" s="1">
        <v>29.37893</v>
      </c>
      <c r="E8" s="1">
        <f t="shared" si="1"/>
        <v>29.36478</v>
      </c>
      <c r="F8" s="1"/>
      <c r="G8" s="1"/>
      <c r="H8" s="1">
        <v>28.249089999999999</v>
      </c>
      <c r="I8" s="1">
        <v>26.743480000000002</v>
      </c>
      <c r="J8" s="1">
        <v>26.776430000000001</v>
      </c>
      <c r="K8" s="1">
        <f t="shared" si="2"/>
        <v>27.256333333333334</v>
      </c>
      <c r="L8" s="1"/>
      <c r="M8" s="1"/>
      <c r="N8" s="1">
        <v>28.568650000000002</v>
      </c>
      <c r="O8" s="1">
        <v>25.1663</v>
      </c>
      <c r="P8" s="1">
        <v>25.130009999999999</v>
      </c>
      <c r="Q8" s="1">
        <f t="shared" si="0"/>
        <v>26.288319999999999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7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0.65717764300000003</v>
      </c>
      <c r="C13" s="31">
        <v>0.65717764300000003</v>
      </c>
      <c r="D13" s="31">
        <v>0.65717764300000003</v>
      </c>
      <c r="E13" s="2">
        <f t="shared" ref="E13" si="5">E2/238</f>
        <v>0</v>
      </c>
      <c r="F13" s="2"/>
      <c r="G13" s="2"/>
      <c r="H13" s="31">
        <v>0.85245341100000005</v>
      </c>
      <c r="I13" s="31">
        <v>0.85245341100000005</v>
      </c>
      <c r="J13" s="31">
        <v>0.85245341100000005</v>
      </c>
      <c r="K13" s="2"/>
      <c r="L13" s="2"/>
      <c r="M13" s="2"/>
      <c r="N13" s="2">
        <f t="shared" ref="N13:Q13" si="6">N2/238</f>
        <v>1.9923420168067225</v>
      </c>
      <c r="O13" s="2">
        <f t="shared" si="6"/>
        <v>1.9648487394957983</v>
      </c>
      <c r="P13" s="2">
        <f t="shared" si="6"/>
        <v>2.0498033613445377</v>
      </c>
      <c r="Q13" s="2">
        <f t="shared" si="6"/>
        <v>2.0023313725490195</v>
      </c>
      <c r="R13" s="2"/>
      <c r="S13" s="2"/>
    </row>
    <row r="14" spans="1:21" x14ac:dyDescent="0.25">
      <c r="A14" s="2">
        <f t="shared" ref="A14:A19" si="7">A3/238/1000</f>
        <v>3.0000000000000001E-3</v>
      </c>
      <c r="B14" s="31">
        <v>0.63300639700000005</v>
      </c>
      <c r="C14" s="31">
        <v>0.63300639700000005</v>
      </c>
      <c r="D14" s="31">
        <v>0.63300639700000005</v>
      </c>
      <c r="E14" s="2">
        <f t="shared" ref="E14" si="8">E3/238</f>
        <v>0</v>
      </c>
      <c r="F14" s="2"/>
      <c r="G14" s="2"/>
      <c r="H14" s="31">
        <v>0.81311154600000002</v>
      </c>
      <c r="I14" s="31">
        <v>0.81311154600000002</v>
      </c>
      <c r="J14" s="31">
        <v>0.81311154600000002</v>
      </c>
      <c r="K14" s="2"/>
      <c r="L14" s="2"/>
      <c r="M14" s="2"/>
      <c r="N14" s="2">
        <f t="shared" ref="N14:Q14" si="9">N3/238</f>
        <v>1.822077731092437</v>
      </c>
      <c r="O14" s="2">
        <f t="shared" si="9"/>
        <v>1.8948189075630253</v>
      </c>
      <c r="P14" s="2">
        <f t="shared" si="9"/>
        <v>1.8601991596638654</v>
      </c>
      <c r="Q14" s="2">
        <f t="shared" si="9"/>
        <v>1.8590319327731091</v>
      </c>
      <c r="R14" s="2"/>
      <c r="S14" s="2"/>
    </row>
    <row r="15" spans="1:21" x14ac:dyDescent="0.25">
      <c r="A15" s="2">
        <f t="shared" si="7"/>
        <v>2E-3</v>
      </c>
      <c r="B15" s="2">
        <f t="shared" ref="B15:Q15" si="10">B4/238</f>
        <v>0.63803109243697487</v>
      </c>
      <c r="C15" s="2">
        <f t="shared" si="10"/>
        <v>0.5719352941176471</v>
      </c>
      <c r="D15" s="2">
        <f t="shared" si="10"/>
        <v>0.56859495798319326</v>
      </c>
      <c r="E15" s="2">
        <f t="shared" si="10"/>
        <v>0.59285378151260504</v>
      </c>
      <c r="F15" s="2"/>
      <c r="G15" s="2"/>
      <c r="H15" s="2">
        <f t="shared" si="10"/>
        <v>0.71890378151260503</v>
      </c>
      <c r="I15" s="2">
        <f t="shared" si="10"/>
        <v>0.72953319327731092</v>
      </c>
      <c r="J15" s="2">
        <f t="shared" si="10"/>
        <v>0.74500798319327732</v>
      </c>
      <c r="K15" s="2">
        <f t="shared" si="10"/>
        <v>0.73114831932773106</v>
      </c>
      <c r="L15" s="2"/>
      <c r="M15" s="2"/>
      <c r="N15" s="2">
        <f t="shared" si="10"/>
        <v>1.4593315126050419</v>
      </c>
      <c r="O15" s="2">
        <f t="shared" si="10"/>
        <v>1.4841117647058824</v>
      </c>
      <c r="P15" s="2">
        <f t="shared" si="10"/>
        <v>1.4847403361344538</v>
      </c>
      <c r="Q15" s="2">
        <f t="shared" si="10"/>
        <v>1.4760612044817927</v>
      </c>
      <c r="R15" s="2"/>
      <c r="S15" s="2"/>
    </row>
    <row r="16" spans="1:21" x14ac:dyDescent="0.25">
      <c r="A16" s="2">
        <f t="shared" si="7"/>
        <v>1E-3</v>
      </c>
      <c r="B16" s="2">
        <f t="shared" ref="B16:Q16" si="11">B5/238</f>
        <v>0.46406890756302521</v>
      </c>
      <c r="C16" s="2">
        <f t="shared" si="11"/>
        <v>0.47843655462184875</v>
      </c>
      <c r="D16" s="2">
        <f t="shared" si="11"/>
        <v>0.47394159663865548</v>
      </c>
      <c r="E16" s="2">
        <f t="shared" si="11"/>
        <v>0.47214901960784317</v>
      </c>
      <c r="F16" s="2"/>
      <c r="G16" s="2"/>
      <c r="H16" s="2">
        <f t="shared" si="11"/>
        <v>0.60085504201680673</v>
      </c>
      <c r="I16" s="2">
        <f t="shared" si="11"/>
        <v>0.60056428571428577</v>
      </c>
      <c r="J16" s="2">
        <f t="shared" si="11"/>
        <v>0.59733403361344539</v>
      </c>
      <c r="K16" s="2">
        <f t="shared" si="11"/>
        <v>0.59958445378151271</v>
      </c>
      <c r="L16" s="2"/>
      <c r="M16" s="2"/>
      <c r="N16" s="2">
        <f t="shared" si="11"/>
        <v>0.98187689075630258</v>
      </c>
      <c r="O16" s="2">
        <f t="shared" si="11"/>
        <v>0.98070210084033616</v>
      </c>
      <c r="P16" s="2">
        <f t="shared" si="11"/>
        <v>0.98069957983193279</v>
      </c>
      <c r="Q16" s="2">
        <f t="shared" si="11"/>
        <v>0.98109285714285699</v>
      </c>
      <c r="R16" s="2"/>
      <c r="S16" s="2"/>
    </row>
    <row r="17" spans="1:19" x14ac:dyDescent="0.25">
      <c r="A17" s="2">
        <f t="shared" si="7"/>
        <v>5.0000000000000001E-4</v>
      </c>
      <c r="B17" s="2">
        <f t="shared" ref="B17:Q17" si="12">B6/238</f>
        <v>0.38842558823529411</v>
      </c>
      <c r="C17" s="2">
        <f t="shared" si="12"/>
        <v>0.38891218487394957</v>
      </c>
      <c r="D17" s="2">
        <f t="shared" si="12"/>
        <v>0.39036655462184877</v>
      </c>
      <c r="E17" s="2">
        <f t="shared" si="12"/>
        <v>0.38923477591036415</v>
      </c>
      <c r="F17" s="2"/>
      <c r="G17" s="2"/>
      <c r="H17" s="2">
        <f t="shared" si="12"/>
        <v>0.46703025210084032</v>
      </c>
      <c r="I17" s="2">
        <f t="shared" si="12"/>
        <v>0.46805042016806725</v>
      </c>
      <c r="J17" s="2">
        <f t="shared" si="12"/>
        <v>0.46548949579831933</v>
      </c>
      <c r="K17" s="2">
        <f t="shared" si="12"/>
        <v>0.46685672268907558</v>
      </c>
      <c r="L17" s="2"/>
      <c r="M17" s="2"/>
      <c r="N17" s="2">
        <f t="shared" si="12"/>
        <v>0.49252773109243697</v>
      </c>
      <c r="O17" s="2">
        <f t="shared" si="12"/>
        <v>0.49371470588235289</v>
      </c>
      <c r="P17" s="2">
        <f t="shared" si="12"/>
        <v>0.49437857142857139</v>
      </c>
      <c r="Q17" s="2">
        <f t="shared" si="12"/>
        <v>0.49354033613445375</v>
      </c>
      <c r="R17" s="2"/>
      <c r="S17" s="2"/>
    </row>
    <row r="18" spans="1:19" x14ac:dyDescent="0.25">
      <c r="A18" s="2">
        <f t="shared" si="7"/>
        <v>2.5000000000000001E-4</v>
      </c>
      <c r="B18" s="2">
        <f t="shared" ref="B18:Q18" si="13">B7/238</f>
        <v>0.24350718487394957</v>
      </c>
      <c r="C18" s="2">
        <f t="shared" si="13"/>
        <v>0.2442101680672269</v>
      </c>
      <c r="D18" s="2">
        <f t="shared" si="13"/>
        <v>0.24386046218487395</v>
      </c>
      <c r="E18" s="2">
        <f t="shared" si="13"/>
        <v>0.24385927170868349</v>
      </c>
      <c r="F18" s="2"/>
      <c r="G18" s="2"/>
      <c r="H18" s="2">
        <f t="shared" si="13"/>
        <v>0.24616768907563025</v>
      </c>
      <c r="I18" s="2">
        <f t="shared" si="13"/>
        <v>0.24621142857142858</v>
      </c>
      <c r="J18" s="2">
        <f t="shared" si="13"/>
        <v>0.2467470588235294</v>
      </c>
      <c r="K18" s="2">
        <f t="shared" si="13"/>
        <v>0.24637539215686272</v>
      </c>
      <c r="L18" s="2"/>
      <c r="M18" s="2"/>
      <c r="N18" s="2">
        <f t="shared" si="13"/>
        <v>0.22549890756302521</v>
      </c>
      <c r="O18" s="2">
        <f t="shared" si="13"/>
        <v>0.22520470588235295</v>
      </c>
      <c r="P18" s="2">
        <f t="shared" si="13"/>
        <v>0.22591155462184875</v>
      </c>
      <c r="Q18" s="2">
        <f t="shared" si="13"/>
        <v>0.2255383893557423</v>
      </c>
      <c r="R18" s="2"/>
      <c r="S18" s="2"/>
    </row>
    <row r="19" spans="1:19" x14ac:dyDescent="0.25">
      <c r="A19" s="2">
        <f t="shared" si="7"/>
        <v>1.25E-4</v>
      </c>
      <c r="B19" s="2">
        <f t="shared" ref="B19:Q19" si="14">B8/238</f>
        <v>0.12321613445378152</v>
      </c>
      <c r="C19" s="2">
        <f t="shared" si="14"/>
        <v>0.12348726890756304</v>
      </c>
      <c r="D19" s="2">
        <f t="shared" si="14"/>
        <v>0.12344088235294118</v>
      </c>
      <c r="E19" s="2">
        <f t="shared" si="14"/>
        <v>0.12338142857142857</v>
      </c>
      <c r="F19" s="2"/>
      <c r="G19" s="2"/>
      <c r="H19" s="2">
        <f t="shared" si="14"/>
        <v>0.11869365546218487</v>
      </c>
      <c r="I19" s="2">
        <f t="shared" si="14"/>
        <v>0.11236756302521009</v>
      </c>
      <c r="J19" s="2">
        <f t="shared" si="14"/>
        <v>0.11250600840336135</v>
      </c>
      <c r="K19" s="2">
        <f t="shared" si="14"/>
        <v>0.11452240896358544</v>
      </c>
      <c r="L19" s="2"/>
      <c r="M19" s="2"/>
      <c r="N19" s="2">
        <f t="shared" si="14"/>
        <v>0.12003634453781513</v>
      </c>
      <c r="O19" s="2">
        <f t="shared" si="14"/>
        <v>0.10574075630252101</v>
      </c>
      <c r="P19" s="2">
        <f t="shared" si="14"/>
        <v>0.10558827731092436</v>
      </c>
      <c r="Q19" s="2">
        <f t="shared" si="14"/>
        <v>0.11045512605042017</v>
      </c>
      <c r="R19" s="2"/>
      <c r="S19" s="2"/>
    </row>
    <row r="20" spans="1:19" x14ac:dyDescent="0.25">
      <c r="A20" s="2">
        <f t="shared" ref="A20:Q20" si="15">A9/238</f>
        <v>0</v>
      </c>
      <c r="B20" s="2">
        <f t="shared" si="15"/>
        <v>0</v>
      </c>
      <c r="C20" s="2">
        <f t="shared" si="15"/>
        <v>0</v>
      </c>
      <c r="D20" s="2">
        <f t="shared" si="15"/>
        <v>0</v>
      </c>
      <c r="E20" s="2">
        <f t="shared" si="15"/>
        <v>0</v>
      </c>
      <c r="F20" s="2"/>
      <c r="G20" s="2"/>
      <c r="H20" s="2">
        <f t="shared" si="15"/>
        <v>0</v>
      </c>
      <c r="I20" s="2">
        <f t="shared" si="15"/>
        <v>0</v>
      </c>
      <c r="J20" s="2">
        <f t="shared" si="15"/>
        <v>0</v>
      </c>
      <c r="K20" s="2">
        <f t="shared" si="15"/>
        <v>0</v>
      </c>
      <c r="L20" s="2"/>
      <c r="M20" s="2"/>
      <c r="N20" s="2">
        <f t="shared" si="15"/>
        <v>0</v>
      </c>
      <c r="O20" s="2">
        <f t="shared" si="15"/>
        <v>0</v>
      </c>
      <c r="P20" s="2">
        <f t="shared" si="15"/>
        <v>0</v>
      </c>
      <c r="Q20" s="2">
        <f t="shared" si="15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>1/A2</f>
        <v>1.0504201680672268E-3</v>
      </c>
      <c r="B24" s="2" t="e">
        <f t="shared" ref="B24:P24" si="16">1/B2</f>
        <v>#DIV/0!</v>
      </c>
      <c r="C24" s="2" t="e">
        <f t="shared" si="16"/>
        <v>#DIV/0!</v>
      </c>
      <c r="D24" s="2" t="e">
        <f>1/D2</f>
        <v>#DIV/0!</v>
      </c>
      <c r="E24" s="2"/>
      <c r="F24" s="2"/>
      <c r="G24" s="2"/>
      <c r="H24" s="2"/>
      <c r="I24" s="2"/>
      <c r="J24" s="2"/>
      <c r="K24" s="2"/>
      <c r="L24" s="2"/>
      <c r="M24" s="2"/>
      <c r="N24" s="2">
        <f t="shared" si="16"/>
        <v>2.1089153553079504E-3</v>
      </c>
      <c r="O24" s="2">
        <f t="shared" si="16"/>
        <v>2.1384244943695283E-3</v>
      </c>
      <c r="P24" s="2">
        <f t="shared" si="16"/>
        <v>2.0497969471144186E-3</v>
      </c>
      <c r="Q24" s="2">
        <f>1/Q2</f>
        <v>2.0983942667392058E-3</v>
      </c>
      <c r="R24" s="2"/>
      <c r="S24" s="2"/>
    </row>
    <row r="25" spans="1:19" x14ac:dyDescent="0.25">
      <c r="A25" s="2">
        <f t="shared" ref="A25:Q25" si="17">1/A3</f>
        <v>1.4005602240896359E-3</v>
      </c>
      <c r="B25" s="2" t="e">
        <f t="shared" si="17"/>
        <v>#DIV/0!</v>
      </c>
      <c r="C25" s="2" t="e">
        <f t="shared" si="17"/>
        <v>#DIV/0!</v>
      </c>
      <c r="D25" s="2" t="e">
        <f t="shared" si="17"/>
        <v>#DIV/0!</v>
      </c>
      <c r="E25" s="2"/>
      <c r="F25" s="2"/>
      <c r="G25" s="2"/>
      <c r="H25" s="2"/>
      <c r="I25" s="2"/>
      <c r="J25" s="2"/>
      <c r="K25" s="2"/>
      <c r="L25" s="2"/>
      <c r="M25" s="2"/>
      <c r="N25" s="2">
        <f t="shared" si="17"/>
        <v>2.3059832193601127E-3</v>
      </c>
      <c r="O25" s="2">
        <f t="shared" si="17"/>
        <v>2.2174576448958892E-3</v>
      </c>
      <c r="P25" s="2">
        <f t="shared" si="17"/>
        <v>2.2587262500581621E-3</v>
      </c>
      <c r="Q25" s="2">
        <f t="shared" si="17"/>
        <v>2.2601444322697998E-3</v>
      </c>
      <c r="R25" s="2"/>
      <c r="S25" s="2"/>
    </row>
    <row r="26" spans="1:19" x14ac:dyDescent="0.25">
      <c r="A26" s="2">
        <f t="shared" ref="A26:Q26" si="18">1/A4</f>
        <v>2.1008403361344537E-3</v>
      </c>
      <c r="B26" s="2">
        <f>1/B4</f>
        <v>6.5853854491957266E-3</v>
      </c>
      <c r="C26" s="2">
        <f t="shared" si="18"/>
        <v>7.3464266246255159E-3</v>
      </c>
      <c r="D26" s="2">
        <f t="shared" si="18"/>
        <v>7.3895848235662719E-3</v>
      </c>
      <c r="E26" s="2">
        <f t="shared" si="18"/>
        <v>7.0872124009207713E-3</v>
      </c>
      <c r="F26" s="2"/>
      <c r="G26" s="2"/>
      <c r="H26" s="2">
        <f t="shared" si="18"/>
        <v>5.8445661023348461E-3</v>
      </c>
      <c r="I26" s="2">
        <f t="shared" si="18"/>
        <v>5.7594098678273031E-3</v>
      </c>
      <c r="J26" s="2">
        <f t="shared" si="18"/>
        <v>5.6397793943892089E-3</v>
      </c>
      <c r="K26" s="2">
        <f t="shared" si="18"/>
        <v>5.7466871785087697E-3</v>
      </c>
      <c r="L26" s="2"/>
      <c r="M26" s="2"/>
      <c r="N26" s="2">
        <f t="shared" si="18"/>
        <v>2.8791817595773821E-3</v>
      </c>
      <c r="O26" s="2">
        <f t="shared" si="18"/>
        <v>2.8311079880844327E-3</v>
      </c>
      <c r="P26" s="2">
        <f t="shared" si="18"/>
        <v>2.8299094259189141E-3</v>
      </c>
      <c r="Q26" s="2">
        <f t="shared" si="18"/>
        <v>2.8465490858449937E-3</v>
      </c>
      <c r="R26" s="2"/>
      <c r="S26" s="2"/>
    </row>
    <row r="27" spans="1:19" x14ac:dyDescent="0.25">
      <c r="A27" s="2">
        <f t="shared" ref="A27:Q27" si="19">1/A5</f>
        <v>4.2016806722689074E-3</v>
      </c>
      <c r="B27" s="2">
        <f t="shared" si="19"/>
        <v>9.0540016876659146E-3</v>
      </c>
      <c r="C27" s="2">
        <f t="shared" si="19"/>
        <v>8.7821062828066562E-3</v>
      </c>
      <c r="D27" s="2">
        <f t="shared" si="19"/>
        <v>8.8653975554552778E-3</v>
      </c>
      <c r="E27" s="2">
        <f t="shared" si="19"/>
        <v>8.8990562254237723E-3</v>
      </c>
      <c r="F27" s="2"/>
      <c r="G27" s="2"/>
      <c r="H27" s="2">
        <f t="shared" si="19"/>
        <v>6.9928358396822458E-3</v>
      </c>
      <c r="I27" s="2">
        <f t="shared" si="19"/>
        <v>6.9962213408538048E-3</v>
      </c>
      <c r="J27" s="2">
        <f t="shared" si="19"/>
        <v>7.0340553791179991E-3</v>
      </c>
      <c r="K27" s="2">
        <f t="shared" si="19"/>
        <v>7.007654460967714E-3</v>
      </c>
      <c r="L27" s="2"/>
      <c r="M27" s="2"/>
      <c r="N27" s="2">
        <f t="shared" si="19"/>
        <v>4.2792336919473808E-3</v>
      </c>
      <c r="O27" s="2">
        <f t="shared" si="19"/>
        <v>4.2843598159610398E-3</v>
      </c>
      <c r="P27" s="2">
        <f t="shared" si="19"/>
        <v>4.2843708294327707E-3</v>
      </c>
      <c r="Q27" s="2">
        <f t="shared" si="19"/>
        <v>4.2826534121398665E-3</v>
      </c>
      <c r="R27" s="2"/>
      <c r="S27" s="2"/>
    </row>
    <row r="28" spans="1:19" x14ac:dyDescent="0.25">
      <c r="A28" s="2">
        <f t="shared" ref="A28:Q28" si="20">1/A6</f>
        <v>8.4033613445378148E-3</v>
      </c>
      <c r="B28" s="2">
        <f t="shared" si="20"/>
        <v>1.0817208751251686E-2</v>
      </c>
      <c r="C28" s="2">
        <f t="shared" si="20"/>
        <v>1.0803674545786514E-2</v>
      </c>
      <c r="D28" s="2">
        <f t="shared" si="20"/>
        <v>1.0763423819284697E-2</v>
      </c>
      <c r="E28" s="2">
        <f t="shared" si="20"/>
        <v>1.0794720647562338E-2</v>
      </c>
      <c r="F28" s="2"/>
      <c r="G28" s="2"/>
      <c r="H28" s="2">
        <f t="shared" si="20"/>
        <v>8.9965920909159617E-3</v>
      </c>
      <c r="I28" s="2">
        <f t="shared" si="20"/>
        <v>8.9769830155481348E-3</v>
      </c>
      <c r="J28" s="2">
        <f t="shared" si="20"/>
        <v>9.0263705415371005E-3</v>
      </c>
      <c r="K28" s="2">
        <f t="shared" si="20"/>
        <v>8.9999361004536871E-3</v>
      </c>
      <c r="L28" s="2"/>
      <c r="M28" s="2"/>
      <c r="N28" s="2">
        <f t="shared" si="20"/>
        <v>8.530850969445905E-3</v>
      </c>
      <c r="O28" s="2">
        <f t="shared" si="20"/>
        <v>8.5103413412808571E-3</v>
      </c>
      <c r="P28" s="2">
        <f t="shared" si="20"/>
        <v>8.4989134139200305E-3</v>
      </c>
      <c r="Q28" s="2">
        <f t="shared" si="20"/>
        <v>8.5133480784522052E-3</v>
      </c>
      <c r="R28" s="2"/>
      <c r="S28" s="2"/>
    </row>
    <row r="29" spans="1:19" x14ac:dyDescent="0.25">
      <c r="A29" s="2">
        <f t="shared" ref="A29:Q29" si="21">1/A7</f>
        <v>1.680672268907563E-2</v>
      </c>
      <c r="B29" s="2">
        <f t="shared" si="21"/>
        <v>1.7254852970535094E-2</v>
      </c>
      <c r="C29" s="2">
        <f t="shared" si="21"/>
        <v>1.7205183164659452E-2</v>
      </c>
      <c r="D29" s="2">
        <f t="shared" si="21"/>
        <v>1.7229856101410798E-2</v>
      </c>
      <c r="E29" s="2">
        <f t="shared" si="21"/>
        <v>1.7229940214404781E-2</v>
      </c>
      <c r="F29" s="2"/>
      <c r="G29" s="2"/>
      <c r="H29" s="2">
        <f t="shared" si="21"/>
        <v>1.7068367859512313E-2</v>
      </c>
      <c r="I29" s="2">
        <f t="shared" si="21"/>
        <v>1.7065335661500192E-2</v>
      </c>
      <c r="J29" s="2">
        <f t="shared" si="21"/>
        <v>1.7028290802339006E-2</v>
      </c>
      <c r="K29" s="2">
        <f t="shared" si="21"/>
        <v>1.7053978627840291E-2</v>
      </c>
      <c r="L29" s="2"/>
      <c r="M29" s="2"/>
      <c r="N29" s="2">
        <f t="shared" si="21"/>
        <v>1.8632820520846957E-2</v>
      </c>
      <c r="O29" s="2">
        <f t="shared" si="21"/>
        <v>1.8657161962076705E-2</v>
      </c>
      <c r="P29" s="2">
        <f t="shared" si="21"/>
        <v>1.8598786057234043E-2</v>
      </c>
      <c r="Q29" s="2">
        <f t="shared" si="21"/>
        <v>1.8629558738408766E-2</v>
      </c>
      <c r="R29" s="2"/>
      <c r="S29" s="2"/>
    </row>
    <row r="30" spans="1:19" x14ac:dyDescent="0.25">
      <c r="A30" s="2">
        <f t="shared" ref="A30:Q30" si="22">1/A8</f>
        <v>3.3613445378151259E-2</v>
      </c>
      <c r="B30" s="2">
        <f t="shared" si="22"/>
        <v>3.4100085113812441E-2</v>
      </c>
      <c r="C30" s="2">
        <f t="shared" si="22"/>
        <v>3.4025213363606699E-2</v>
      </c>
      <c r="D30" s="2">
        <f t="shared" si="22"/>
        <v>3.4037999341705094E-2</v>
      </c>
      <c r="E30" s="2">
        <f t="shared" si="22"/>
        <v>3.4054401224868705E-2</v>
      </c>
      <c r="F30" s="2"/>
      <c r="G30" s="2"/>
      <c r="H30" s="2">
        <f t="shared" si="22"/>
        <v>3.5399370386798301E-2</v>
      </c>
      <c r="I30" s="2">
        <f t="shared" si="22"/>
        <v>3.7392291504321801E-2</v>
      </c>
      <c r="J30" s="2">
        <f t="shared" si="22"/>
        <v>3.7346278051256274E-2</v>
      </c>
      <c r="K30" s="2">
        <f t="shared" si="22"/>
        <v>3.6688720664310434E-2</v>
      </c>
      <c r="L30" s="2"/>
      <c r="M30" s="2"/>
      <c r="N30" s="2">
        <f t="shared" si="22"/>
        <v>3.5003404081046879E-2</v>
      </c>
      <c r="O30" s="2">
        <f t="shared" si="22"/>
        <v>3.9735678268160199E-2</v>
      </c>
      <c r="P30" s="2">
        <f t="shared" si="22"/>
        <v>3.9793060169892494E-2</v>
      </c>
      <c r="Q30" s="2">
        <f t="shared" si="22"/>
        <v>3.8039707368139157E-2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7" t="s">
        <v>5</v>
      </c>
      <c r="F33" s="28"/>
      <c r="G33" s="28"/>
      <c r="H33" s="77" t="s">
        <v>6</v>
      </c>
      <c r="I33" s="77"/>
      <c r="J33" s="77"/>
      <c r="K33" s="7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>
        <f t="shared" ref="N34:Q34" si="23">1/N13</f>
        <v>0.50192185456329219</v>
      </c>
      <c r="O34" s="2">
        <f t="shared" si="23"/>
        <v>0.5089450296599477</v>
      </c>
      <c r="P34" s="2">
        <f t="shared" si="23"/>
        <v>0.48785167341323171</v>
      </c>
      <c r="Q34" s="2">
        <f t="shared" si="23"/>
        <v>0.49941783548393104</v>
      </c>
      <c r="R34" s="2"/>
      <c r="S34" s="2"/>
    </row>
    <row r="35" spans="1:19" x14ac:dyDescent="0.25">
      <c r="A35" s="2">
        <f t="shared" ref="A35:Q35" si="24">1/A14</f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24"/>
        <v>0.54882400620770677</v>
      </c>
      <c r="O35" s="2">
        <f t="shared" si="24"/>
        <v>0.52775491948522157</v>
      </c>
      <c r="P35" s="2">
        <f t="shared" si="24"/>
        <v>0.5375768475138426</v>
      </c>
      <c r="Q35" s="2">
        <f t="shared" si="24"/>
        <v>0.53791437488021243</v>
      </c>
      <c r="R35" s="2"/>
      <c r="S35" s="2"/>
    </row>
    <row r="36" spans="1:19" x14ac:dyDescent="0.25">
      <c r="A36" s="2">
        <f t="shared" ref="A36:Q36" si="25">1/A15</f>
        <v>500</v>
      </c>
      <c r="B36" s="2">
        <f t="shared" si="25"/>
        <v>1.5673217369085828</v>
      </c>
      <c r="C36" s="2">
        <f t="shared" si="25"/>
        <v>1.7484495366608728</v>
      </c>
      <c r="D36" s="2">
        <f t="shared" si="25"/>
        <v>1.758721188008773</v>
      </c>
      <c r="E36" s="2">
        <f t="shared" si="25"/>
        <v>1.6867565514191434</v>
      </c>
      <c r="F36" s="2"/>
      <c r="G36" s="2"/>
      <c r="H36" s="2">
        <f t="shared" si="25"/>
        <v>1.3910067323556934</v>
      </c>
      <c r="I36" s="2">
        <f t="shared" si="25"/>
        <v>1.3707395485428981</v>
      </c>
      <c r="J36" s="2">
        <f t="shared" si="25"/>
        <v>1.3422674958646317</v>
      </c>
      <c r="K36" s="2">
        <f t="shared" si="25"/>
        <v>1.367711548485087</v>
      </c>
      <c r="L36" s="2"/>
      <c r="M36" s="2"/>
      <c r="N36" s="2">
        <f t="shared" si="25"/>
        <v>0.685245258779417</v>
      </c>
      <c r="O36" s="2">
        <f t="shared" si="25"/>
        <v>0.67380370116409494</v>
      </c>
      <c r="P36" s="2">
        <f t="shared" si="25"/>
        <v>0.67351844336870159</v>
      </c>
      <c r="Q36" s="2">
        <f t="shared" si="25"/>
        <v>0.67747868243110854</v>
      </c>
      <c r="R36" s="2"/>
      <c r="S36" s="2"/>
    </row>
    <row r="37" spans="1:19" x14ac:dyDescent="0.25">
      <c r="A37" s="2">
        <f t="shared" ref="A37:Q37" si="26">1/A16</f>
        <v>1000</v>
      </c>
      <c r="B37" s="2">
        <f t="shared" si="26"/>
        <v>2.1548524016644874</v>
      </c>
      <c r="C37" s="2">
        <f t="shared" si="26"/>
        <v>2.0901412953079839</v>
      </c>
      <c r="D37" s="2">
        <f t="shared" si="26"/>
        <v>2.1099646181983562</v>
      </c>
      <c r="E37" s="2">
        <f t="shared" si="26"/>
        <v>2.117975381650858</v>
      </c>
      <c r="F37" s="2"/>
      <c r="G37" s="2"/>
      <c r="H37" s="2">
        <f t="shared" si="26"/>
        <v>1.6642949298443743</v>
      </c>
      <c r="I37" s="2">
        <f t="shared" si="26"/>
        <v>1.6651006791232055</v>
      </c>
      <c r="J37" s="2">
        <f t="shared" si="26"/>
        <v>1.6741051802300839</v>
      </c>
      <c r="K37" s="2">
        <f t="shared" si="26"/>
        <v>1.6678217617103159</v>
      </c>
      <c r="L37" s="2"/>
      <c r="M37" s="2"/>
      <c r="N37" s="2">
        <f t="shared" si="26"/>
        <v>1.0184576186834766</v>
      </c>
      <c r="O37" s="2">
        <f t="shared" si="26"/>
        <v>1.0196776361987274</v>
      </c>
      <c r="P37" s="2">
        <f t="shared" si="26"/>
        <v>1.0196802574049995</v>
      </c>
      <c r="Q37" s="2">
        <f t="shared" si="26"/>
        <v>1.0192715120892883</v>
      </c>
      <c r="R37" s="2"/>
      <c r="S37" s="2"/>
    </row>
    <row r="38" spans="1:19" x14ac:dyDescent="0.25">
      <c r="A38" s="2">
        <f t="shared" ref="A38:Q38" si="27">1/A17</f>
        <v>2000</v>
      </c>
      <c r="B38" s="2">
        <f t="shared" si="27"/>
        <v>2.5744956827979015</v>
      </c>
      <c r="C38" s="2">
        <f t="shared" si="27"/>
        <v>2.5712745418971901</v>
      </c>
      <c r="D38" s="2">
        <f t="shared" si="27"/>
        <v>2.5616948689897576</v>
      </c>
      <c r="E38" s="2">
        <f t="shared" si="27"/>
        <v>2.5691435141198364</v>
      </c>
      <c r="F38" s="2"/>
      <c r="G38" s="2"/>
      <c r="H38" s="2">
        <f t="shared" si="27"/>
        <v>2.141188917637999</v>
      </c>
      <c r="I38" s="2">
        <f t="shared" si="27"/>
        <v>2.1365219577004559</v>
      </c>
      <c r="J38" s="2">
        <f t="shared" si="27"/>
        <v>2.1482761888858297</v>
      </c>
      <c r="K38" s="2">
        <f t="shared" si="27"/>
        <v>2.1419847919079777</v>
      </c>
      <c r="L38" s="2"/>
      <c r="M38" s="2"/>
      <c r="N38" s="2">
        <f t="shared" si="27"/>
        <v>2.0303425307281251</v>
      </c>
      <c r="O38" s="2">
        <f t="shared" si="27"/>
        <v>2.0254612392248443</v>
      </c>
      <c r="P38" s="2">
        <f t="shared" si="27"/>
        <v>2.0227413925129674</v>
      </c>
      <c r="Q38" s="2">
        <f t="shared" si="27"/>
        <v>2.0261768426716249</v>
      </c>
      <c r="R38" s="2"/>
      <c r="S38" s="2"/>
    </row>
    <row r="39" spans="1:19" x14ac:dyDescent="0.25">
      <c r="A39" s="2">
        <f t="shared" ref="A39:Q39" si="28">1/A18</f>
        <v>4000</v>
      </c>
      <c r="B39" s="2">
        <f t="shared" si="28"/>
        <v>4.1066550069873529</v>
      </c>
      <c r="C39" s="2">
        <f t="shared" si="28"/>
        <v>4.0948335931889499</v>
      </c>
      <c r="D39" s="2">
        <f t="shared" si="28"/>
        <v>4.1007057521357702</v>
      </c>
      <c r="E39" s="2">
        <f t="shared" si="28"/>
        <v>4.1007257710283378</v>
      </c>
      <c r="F39" s="2"/>
      <c r="G39" s="2"/>
      <c r="H39" s="2">
        <f t="shared" si="28"/>
        <v>4.0622715505639304</v>
      </c>
      <c r="I39" s="2">
        <f t="shared" si="28"/>
        <v>4.0615498874370459</v>
      </c>
      <c r="J39" s="2">
        <f t="shared" si="28"/>
        <v>4.0527332109566832</v>
      </c>
      <c r="K39" s="2">
        <f t="shared" si="28"/>
        <v>4.0588469134259899</v>
      </c>
      <c r="L39" s="2"/>
      <c r="M39" s="2"/>
      <c r="N39" s="2">
        <f t="shared" si="28"/>
        <v>4.4346112839615763</v>
      </c>
      <c r="O39" s="2">
        <f t="shared" si="28"/>
        <v>4.4404045469742561</v>
      </c>
      <c r="P39" s="2">
        <f t="shared" si="28"/>
        <v>4.4265110816217019</v>
      </c>
      <c r="Q39" s="2">
        <f t="shared" si="28"/>
        <v>4.4338349797412864</v>
      </c>
      <c r="R39" s="2"/>
      <c r="S39" s="2"/>
    </row>
    <row r="40" spans="1:19" x14ac:dyDescent="0.25">
      <c r="A40" s="2">
        <f>1/A19</f>
        <v>8000</v>
      </c>
      <c r="B40" s="2">
        <f t="shared" ref="B40:P40" si="29">1/B19</f>
        <v>8.1158202570873605</v>
      </c>
      <c r="C40" s="2">
        <f t="shared" si="29"/>
        <v>8.0980007805383938</v>
      </c>
      <c r="D40" s="2">
        <f t="shared" si="29"/>
        <v>8.1010438433258116</v>
      </c>
      <c r="E40" s="2">
        <f t="shared" si="29"/>
        <v>8.104947491518752</v>
      </c>
      <c r="F40" s="2"/>
      <c r="G40" s="2"/>
      <c r="H40" s="2">
        <f t="shared" si="29"/>
        <v>8.4250501520579952</v>
      </c>
      <c r="I40" s="2">
        <f t="shared" si="29"/>
        <v>8.8993653780285875</v>
      </c>
      <c r="J40" s="2">
        <f t="shared" si="29"/>
        <v>8.8884141761989923</v>
      </c>
      <c r="K40" s="2">
        <f t="shared" si="29"/>
        <v>8.7319155181058825</v>
      </c>
      <c r="L40" s="2"/>
      <c r="M40" s="2"/>
      <c r="N40" s="2">
        <f t="shared" si="29"/>
        <v>8.3308101712891585</v>
      </c>
      <c r="O40" s="2">
        <f t="shared" si="29"/>
        <v>9.4570914278221263</v>
      </c>
      <c r="P40" s="2">
        <f t="shared" si="29"/>
        <v>9.4707483204344136</v>
      </c>
      <c r="Q40" s="2">
        <f>1/Q19</f>
        <v>9.0534503536171194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:D44" si="30">LOG(B13)</f>
        <v>-0.18231721956273308</v>
      </c>
      <c r="C44">
        <f t="shared" si="30"/>
        <v>-0.18231721956273308</v>
      </c>
      <c r="D44">
        <f t="shared" si="30"/>
        <v>-0.18231721956273308</v>
      </c>
      <c r="H44">
        <f t="shared" ref="H44:J44" si="31">LOG(H13)</f>
        <v>-6.9329347113778098E-2</v>
      </c>
      <c r="I44">
        <f t="shared" si="31"/>
        <v>-6.9329347113778098E-2</v>
      </c>
      <c r="J44">
        <f t="shared" si="31"/>
        <v>-6.9329347113778098E-2</v>
      </c>
      <c r="N44">
        <f t="shared" ref="N44:P44" si="32">LOG(N13)</f>
        <v>0.2993638939581007</v>
      </c>
      <c r="O44">
        <f t="shared" si="32"/>
        <v>0.29332912258380306</v>
      </c>
      <c r="P44">
        <f t="shared" si="32"/>
        <v>0.31171220096841118</v>
      </c>
      <c r="Q44">
        <f t="shared" ref="Q44" si="33">LOG(Q13)</f>
        <v>0.30153595194474392</v>
      </c>
    </row>
    <row r="45" spans="1:19" x14ac:dyDescent="0.25">
      <c r="A45">
        <f t="shared" ref="A45:Q50" si="34">LOG(A14)</f>
        <v>-2.5228787452803374</v>
      </c>
      <c r="B45">
        <f t="shared" ref="B45:D45" si="35">LOG(B14)</f>
        <v>-0.19859190109202418</v>
      </c>
      <c r="C45">
        <f t="shared" si="35"/>
        <v>-0.19859190109202418</v>
      </c>
      <c r="D45">
        <f t="shared" si="35"/>
        <v>-0.19859190109202418</v>
      </c>
      <c r="H45">
        <f t="shared" ref="H45:J45" si="36">LOG(H14)</f>
        <v>-8.9849872008311529E-2</v>
      </c>
      <c r="I45">
        <f t="shared" si="36"/>
        <v>-8.9849872008311529E-2</v>
      </c>
      <c r="J45">
        <f t="shared" si="36"/>
        <v>-8.9849872008311529E-2</v>
      </c>
      <c r="N45">
        <f t="shared" ref="N45:P45" si="37">LOG(N14)</f>
        <v>0.26056690033425373</v>
      </c>
      <c r="O45">
        <f t="shared" si="37"/>
        <v>0.27756770971082656</v>
      </c>
      <c r="P45">
        <f t="shared" si="37"/>
        <v>0.2695594438483957</v>
      </c>
      <c r="Q45">
        <f t="shared" si="34"/>
        <v>0.26928684975470896</v>
      </c>
    </row>
    <row r="46" spans="1:19" x14ac:dyDescent="0.25">
      <c r="A46">
        <f t="shared" si="34"/>
        <v>-2.6989700043360187</v>
      </c>
      <c r="B46">
        <f t="shared" si="34"/>
        <v>-0.19515815678858378</v>
      </c>
      <c r="C46">
        <f t="shared" si="34"/>
        <v>-0.24265310232099427</v>
      </c>
      <c r="D46">
        <f t="shared" si="34"/>
        <v>-0.24519699573559683</v>
      </c>
      <c r="E46">
        <f t="shared" si="34"/>
        <v>-0.22705240564497392</v>
      </c>
      <c r="H46">
        <f t="shared" si="34"/>
        <v>-0.14332923194593014</v>
      </c>
      <c r="I46">
        <f t="shared" si="34"/>
        <v>-0.13695494320957549</v>
      </c>
      <c r="J46">
        <f t="shared" si="34"/>
        <v>-0.12783907350914006</v>
      </c>
      <c r="K46">
        <f t="shared" si="34"/>
        <v>-0.13599451397008078</v>
      </c>
      <c r="N46">
        <f t="shared" si="34"/>
        <v>0.16415396066706317</v>
      </c>
      <c r="O46">
        <f t="shared" si="34"/>
        <v>0.17146660779430434</v>
      </c>
      <c r="P46">
        <f t="shared" si="34"/>
        <v>0.17165050722594818</v>
      </c>
      <c r="Q46">
        <f t="shared" si="34"/>
        <v>0.16910436576454341</v>
      </c>
    </row>
    <row r="47" spans="1:19" x14ac:dyDescent="0.25">
      <c r="A47">
        <f t="shared" si="34"/>
        <v>-3</v>
      </c>
      <c r="B47">
        <f t="shared" si="34"/>
        <v>-0.33341752816824438</v>
      </c>
      <c r="C47">
        <f t="shared" si="34"/>
        <v>-0.32017564577536417</v>
      </c>
      <c r="D47">
        <f t="shared" si="34"/>
        <v>-0.32427517271473077</v>
      </c>
      <c r="E47">
        <f t="shared" si="34"/>
        <v>-0.32592090776612015</v>
      </c>
      <c r="H47">
        <f t="shared" si="34"/>
        <v>-0.22123029013630893</v>
      </c>
      <c r="I47">
        <f t="shared" si="34"/>
        <v>-0.22144049794188364</v>
      </c>
      <c r="J47">
        <f t="shared" si="34"/>
        <v>-0.2237827402513515</v>
      </c>
      <c r="K47">
        <f t="shared" si="34"/>
        <v>-0.22214963620473219</v>
      </c>
      <c r="N47">
        <f t="shared" si="34"/>
        <v>-7.9429613137355758E-3</v>
      </c>
      <c r="O47">
        <f t="shared" si="34"/>
        <v>-8.4628943620588034E-3</v>
      </c>
      <c r="P47">
        <f t="shared" si="34"/>
        <v>-8.4640107677896679E-3</v>
      </c>
      <c r="Q47">
        <f t="shared" si="34"/>
        <v>-8.2898861610667483E-3</v>
      </c>
    </row>
    <row r="48" spans="1:19" x14ac:dyDescent="0.25">
      <c r="A48">
        <f t="shared" si="34"/>
        <v>-3.3010299956639813</v>
      </c>
      <c r="B48">
        <f t="shared" si="34"/>
        <v>-0.41069216789033808</v>
      </c>
      <c r="C48">
        <f t="shared" si="34"/>
        <v>-0.4101484499082873</v>
      </c>
      <c r="D48">
        <f t="shared" si="34"/>
        <v>-0.40852739839620839</v>
      </c>
      <c r="E48">
        <f t="shared" si="34"/>
        <v>-0.40978836493176551</v>
      </c>
      <c r="H48">
        <f t="shared" si="34"/>
        <v>-0.33065498689656164</v>
      </c>
      <c r="I48">
        <f t="shared" si="34"/>
        <v>-0.32970736055557448</v>
      </c>
      <c r="J48">
        <f t="shared" si="34"/>
        <v>-0.3320901148293588</v>
      </c>
      <c r="K48">
        <f t="shared" si="34"/>
        <v>-0.33081638301596172</v>
      </c>
      <c r="N48">
        <f t="shared" si="34"/>
        <v>-0.30756931212805277</v>
      </c>
      <c r="O48">
        <f t="shared" si="34"/>
        <v>-0.30652393660781557</v>
      </c>
      <c r="P48">
        <f t="shared" si="34"/>
        <v>-0.30594036177039774</v>
      </c>
      <c r="Q48">
        <f t="shared" si="34"/>
        <v>-0.30667734746294006</v>
      </c>
    </row>
    <row r="49" spans="1:26" x14ac:dyDescent="0.25">
      <c r="A49">
        <f t="shared" si="34"/>
        <v>-3.6020599913279625</v>
      </c>
      <c r="B49">
        <f t="shared" si="34"/>
        <v>-0.6134882200547892</v>
      </c>
      <c r="C49">
        <f t="shared" si="34"/>
        <v>-0.61223625749369637</v>
      </c>
      <c r="D49">
        <f t="shared" si="34"/>
        <v>-0.61285860742246201</v>
      </c>
      <c r="E49">
        <f t="shared" si="34"/>
        <v>-0.61286072756320864</v>
      </c>
      <c r="H49">
        <f t="shared" si="34"/>
        <v>-0.60876895131144071</v>
      </c>
      <c r="I49">
        <f t="shared" si="34"/>
        <v>-0.60869179198020351</v>
      </c>
      <c r="J49">
        <f t="shared" si="34"/>
        <v>-0.60774801533238543</v>
      </c>
      <c r="K49">
        <f t="shared" si="34"/>
        <v>-0.60840267144339444</v>
      </c>
      <c r="N49">
        <f t="shared" si="34"/>
        <v>-0.64685555773501935</v>
      </c>
      <c r="O49">
        <f t="shared" si="34"/>
        <v>-0.64742253869908739</v>
      </c>
      <c r="P49">
        <f t="shared" si="34"/>
        <v>-0.646061555798639</v>
      </c>
      <c r="Q49">
        <f t="shared" si="34"/>
        <v>-0.6467795253320513</v>
      </c>
    </row>
    <row r="50" spans="1:26" x14ac:dyDescent="0.25">
      <c r="A50">
        <f t="shared" si="34"/>
        <v>-3.9030899869919438</v>
      </c>
      <c r="B50">
        <f t="shared" si="34"/>
        <v>-0.9093324200493893</v>
      </c>
      <c r="C50">
        <f t="shared" si="34"/>
        <v>-0.90837781429254538</v>
      </c>
      <c r="D50">
        <f t="shared" si="34"/>
        <v>-0.90854098260560257</v>
      </c>
      <c r="E50">
        <f t="shared" si="34"/>
        <v>-0.90875020558582575</v>
      </c>
      <c r="H50">
        <f t="shared" si="34"/>
        <v>-0.92557249478933656</v>
      </c>
      <c r="I50">
        <f t="shared" si="34"/>
        <v>-0.94935903780815467</v>
      </c>
      <c r="J50">
        <f t="shared" si="34"/>
        <v>-0.94882428335932567</v>
      </c>
      <c r="K50">
        <f t="shared" si="34"/>
        <v>-0.9411095252279027</v>
      </c>
      <c r="N50">
        <f t="shared" si="34"/>
        <v>-0.92068723859896939</v>
      </c>
      <c r="O50">
        <f t="shared" si="34"/>
        <v>-0.97575758766235343</v>
      </c>
      <c r="P50">
        <f t="shared" si="34"/>
        <v>-0.97638429564483709</v>
      </c>
      <c r="Q50">
        <f>LOG(Q19)</f>
        <v>-0.95681412439414837</v>
      </c>
    </row>
    <row r="51" spans="1:26" ht="16.5" thickBot="1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29" t="s">
        <v>24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1"/>
      <c r="Q52" s="1"/>
      <c r="R52" s="1"/>
      <c r="S52" s="1"/>
      <c r="T52" s="1"/>
      <c r="U52" s="1"/>
      <c r="V52" s="10"/>
      <c r="W52" s="11"/>
      <c r="X52" s="11"/>
      <c r="Y52" s="11"/>
      <c r="Z52" s="12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3"/>
      <c r="W53" s="14"/>
      <c r="X53" s="15" t="s">
        <v>25</v>
      </c>
      <c r="Y53" s="15"/>
      <c r="Z53" s="16"/>
    </row>
    <row r="54" spans="1:26" x14ac:dyDescent="0.25">
      <c r="A54" t="s">
        <v>11</v>
      </c>
      <c r="B54" s="1">
        <v>8.5340000000000004E-4</v>
      </c>
      <c r="C54" s="1"/>
      <c r="D54" s="1"/>
      <c r="E54" s="1"/>
      <c r="F54" s="1"/>
      <c r="G54" s="1"/>
      <c r="H54" s="1">
        <v>9.9529999999999996E-4</v>
      </c>
      <c r="I54" s="1"/>
      <c r="J54" s="1"/>
      <c r="K54" s="1"/>
      <c r="L54" s="1"/>
      <c r="M54" s="1"/>
      <c r="N54" s="1">
        <v>1.1130999999999999E-3</v>
      </c>
      <c r="O54" s="1"/>
      <c r="P54" s="1"/>
      <c r="Q54" s="1"/>
      <c r="R54" s="1"/>
      <c r="S54" s="1"/>
      <c r="T54" s="1"/>
      <c r="U54" s="1"/>
      <c r="V54" s="13"/>
      <c r="W54" s="14"/>
      <c r="X54" s="17" t="s">
        <v>26</v>
      </c>
      <c r="Y54" s="14"/>
      <c r="Z54" s="16"/>
    </row>
    <row r="55" spans="1:26" ht="17.2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3"/>
      <c r="W55" s="15" t="s">
        <v>27</v>
      </c>
      <c r="X55" s="14">
        <v>1.1850000000000001</v>
      </c>
      <c r="Y55" s="15" t="s">
        <v>28</v>
      </c>
      <c r="Z55" s="16"/>
    </row>
    <row r="56" spans="1:26" ht="18" x14ac:dyDescent="0.25">
      <c r="A56" t="s">
        <v>12</v>
      </c>
      <c r="B56" s="1">
        <v>1.0704</v>
      </c>
      <c r="C56" s="1"/>
      <c r="D56" s="1"/>
      <c r="E56" s="1"/>
      <c r="F56" s="1"/>
      <c r="G56" s="1"/>
      <c r="H56" s="1">
        <v>0.50829999999999997</v>
      </c>
      <c r="I56" s="1"/>
      <c r="J56" s="1"/>
      <c r="K56" s="1"/>
      <c r="L56" s="1"/>
      <c r="M56" s="1"/>
      <c r="N56" s="1">
        <v>4.9299999999999997E-2</v>
      </c>
      <c r="O56" s="1"/>
      <c r="P56" s="1"/>
      <c r="Q56" s="1"/>
      <c r="R56" s="1"/>
      <c r="S56" s="1"/>
      <c r="T56" s="1"/>
      <c r="U56" s="1"/>
      <c r="V56" s="13"/>
      <c r="W56" s="15" t="s">
        <v>29</v>
      </c>
      <c r="X56" s="14">
        <v>1.9119999999999999</v>
      </c>
      <c r="Y56" s="15" t="s">
        <v>30</v>
      </c>
      <c r="Z56" s="16"/>
    </row>
    <row r="57" spans="1:26" ht="17.25" x14ac:dyDescent="0.25">
      <c r="A57" t="s">
        <v>13</v>
      </c>
      <c r="B57" s="1">
        <f>1/B56</f>
        <v>0.93423019431988041</v>
      </c>
      <c r="C57" s="1"/>
      <c r="D57" s="1"/>
      <c r="E57" s="1"/>
      <c r="F57" s="1"/>
      <c r="G57" s="1"/>
      <c r="H57" s="1">
        <f t="shared" ref="H57" si="38">1/H56</f>
        <v>1.9673421207948063</v>
      </c>
      <c r="I57" s="1"/>
      <c r="J57" s="1"/>
      <c r="K57" s="1"/>
      <c r="L57" s="1"/>
      <c r="M57" s="1"/>
      <c r="N57" s="1">
        <f>1/N56</f>
        <v>20.28397565922921</v>
      </c>
      <c r="O57" s="1"/>
      <c r="P57" s="1"/>
      <c r="Q57" s="1"/>
      <c r="R57" s="1"/>
      <c r="S57" s="1"/>
      <c r="T57" s="1" t="s">
        <v>48</v>
      </c>
      <c r="U57" s="1"/>
      <c r="V57" s="13"/>
      <c r="W57" s="15" t="s">
        <v>31</v>
      </c>
      <c r="X57" s="14">
        <f>X55-1</f>
        <v>0.18500000000000005</v>
      </c>
      <c r="Y57" s="15" t="s">
        <v>32</v>
      </c>
      <c r="Z57" s="16"/>
    </row>
    <row r="58" spans="1:26" ht="18" x14ac:dyDescent="0.25">
      <c r="A58" t="s">
        <v>14</v>
      </c>
      <c r="B58" s="1">
        <f>1/(B54*B57)</f>
        <v>1254.2770096086242</v>
      </c>
      <c r="C58" s="1"/>
      <c r="D58" s="1"/>
      <c r="E58" s="1"/>
      <c r="F58" s="1"/>
      <c r="G58" s="1"/>
      <c r="H58" s="1">
        <f t="shared" ref="H58" si="39">1/(H54*H57)</f>
        <v>510.70029136943634</v>
      </c>
      <c r="I58" s="1"/>
      <c r="J58" s="1"/>
      <c r="K58" s="1"/>
      <c r="L58" s="1"/>
      <c r="M58" s="1"/>
      <c r="N58" s="1">
        <f>1/(N54*N57)</f>
        <v>44.290719611894716</v>
      </c>
      <c r="O58" s="1"/>
      <c r="P58" s="1"/>
      <c r="Q58" s="1"/>
      <c r="R58" s="1"/>
      <c r="S58" s="1"/>
      <c r="T58" s="1" t="s">
        <v>49</v>
      </c>
      <c r="U58" s="1"/>
      <c r="V58" s="13"/>
      <c r="W58" s="15" t="s">
        <v>33</v>
      </c>
      <c r="X58" s="18">
        <f>10^X56</f>
        <v>81.658237135859238</v>
      </c>
      <c r="Y58" s="15" t="s">
        <v>28</v>
      </c>
      <c r="Z58" s="16"/>
    </row>
    <row r="59" spans="1:26" ht="18" x14ac:dyDescent="0.25">
      <c r="A59" t="s">
        <v>15</v>
      </c>
      <c r="B59" s="1">
        <f>B58*B57</f>
        <v>1171.7834544176235</v>
      </c>
      <c r="C59" s="1"/>
      <c r="D59" s="1"/>
      <c r="E59" s="1"/>
      <c r="F59" s="1"/>
      <c r="G59" s="1"/>
      <c r="H59" s="1">
        <f>H58*H57</f>
        <v>1004.7221943132724</v>
      </c>
      <c r="I59" s="1"/>
      <c r="J59" s="1"/>
      <c r="K59" s="1"/>
      <c r="L59" s="1"/>
      <c r="M59" s="1"/>
      <c r="N59" s="1">
        <f t="shared" ref="N59" si="40">N58*N57</f>
        <v>898.39187853741817</v>
      </c>
      <c r="O59" s="1"/>
      <c r="P59" s="1"/>
      <c r="Q59" s="1"/>
      <c r="R59" s="1"/>
      <c r="S59" s="1"/>
      <c r="T59" s="1"/>
      <c r="U59" s="1"/>
      <c r="V59" s="13"/>
      <c r="W59" s="19" t="s">
        <v>34</v>
      </c>
      <c r="X59" s="20">
        <v>5.0000000000000001E-3</v>
      </c>
      <c r="Y59" s="19" t="s">
        <v>35</v>
      </c>
      <c r="Z59" s="16"/>
    </row>
    <row r="60" spans="1:26" ht="18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3"/>
      <c r="W60" s="15" t="s">
        <v>36</v>
      </c>
      <c r="X60" s="14">
        <f>X58*(X59^X57)</f>
        <v>30.641459728073002</v>
      </c>
      <c r="Y60" s="15" t="s">
        <v>28</v>
      </c>
      <c r="Z60" s="16"/>
    </row>
    <row r="61" spans="1:26" x14ac:dyDescent="0.25">
      <c r="A61" s="6" t="s">
        <v>16</v>
      </c>
      <c r="B61" s="6">
        <f>((B57*B58*A15)/(1+B58*A15))</f>
        <v>0.6679580522343197</v>
      </c>
      <c r="C61" s="6"/>
      <c r="D61" s="6"/>
      <c r="E61" s="6"/>
      <c r="G61" s="6"/>
      <c r="H61" s="6">
        <f>((H57*H58*A15)/(1+H58*A15))</f>
        <v>0.9940851931010487</v>
      </c>
      <c r="I61" s="6"/>
      <c r="J61" s="6"/>
      <c r="K61" s="6"/>
      <c r="M61" s="6"/>
      <c r="N61" s="6">
        <f>((N57*N58*A15)/(1+N58*A15))</f>
        <v>1.6505735743170755</v>
      </c>
      <c r="O61" s="6"/>
      <c r="P61" s="6"/>
      <c r="Q61" s="6"/>
      <c r="S61" s="6"/>
      <c r="V61" s="13"/>
      <c r="W61" s="15"/>
      <c r="X61" s="14"/>
      <c r="Y61" s="15"/>
      <c r="Z61" s="16"/>
    </row>
    <row r="62" spans="1:26" x14ac:dyDescent="0.25">
      <c r="V62" s="13"/>
      <c r="W62" s="15" t="s">
        <v>19</v>
      </c>
      <c r="X62" s="14">
        <v>8.3144100000000005</v>
      </c>
      <c r="Y62" s="15"/>
      <c r="Z62" s="16"/>
    </row>
    <row r="63" spans="1:26" x14ac:dyDescent="0.25">
      <c r="A63" s="29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V63" s="13"/>
      <c r="W63" s="15" t="s">
        <v>20</v>
      </c>
      <c r="X63" s="14">
        <v>298.14999999999998</v>
      </c>
      <c r="Y63" s="15"/>
      <c r="Z63" s="16"/>
    </row>
    <row r="64" spans="1:26" x14ac:dyDescent="0.25">
      <c r="C64" s="4">
        <v>1</v>
      </c>
      <c r="D64" s="4">
        <v>2</v>
      </c>
      <c r="E64" s="4">
        <v>3</v>
      </c>
      <c r="F64" s="30" t="s">
        <v>59</v>
      </c>
      <c r="G64" s="4" t="s">
        <v>55</v>
      </c>
      <c r="I64" s="30">
        <v>1</v>
      </c>
      <c r="J64" s="4">
        <v>2</v>
      </c>
      <c r="K64" s="4">
        <v>3</v>
      </c>
      <c r="L64" s="30" t="s">
        <v>59</v>
      </c>
      <c r="M64" s="4" t="s">
        <v>55</v>
      </c>
      <c r="O64" s="30">
        <v>1</v>
      </c>
      <c r="P64" s="4">
        <v>2</v>
      </c>
      <c r="Q64" s="4">
        <v>3</v>
      </c>
      <c r="R64" s="30" t="s">
        <v>59</v>
      </c>
      <c r="S64" s="4" t="s">
        <v>55</v>
      </c>
    </row>
    <row r="65" spans="1:20" x14ac:dyDescent="0.25">
      <c r="C65" s="32" t="s">
        <v>60</v>
      </c>
      <c r="D65" s="32" t="s">
        <v>61</v>
      </c>
      <c r="E65" s="32" t="s">
        <v>62</v>
      </c>
      <c r="I65" s="32" t="s">
        <v>63</v>
      </c>
      <c r="J65" s="32" t="s">
        <v>64</v>
      </c>
      <c r="K65" s="32" t="s">
        <v>65</v>
      </c>
      <c r="O65" s="32" t="s">
        <v>66</v>
      </c>
      <c r="P65" s="32" t="s">
        <v>67</v>
      </c>
      <c r="Q65" s="32" t="s">
        <v>68</v>
      </c>
    </row>
    <row r="66" spans="1:20" ht="17.25" x14ac:dyDescent="0.25">
      <c r="A66" s="21" t="s">
        <v>27</v>
      </c>
      <c r="B66" s="21" t="s">
        <v>46</v>
      </c>
      <c r="C66" s="25">
        <v>0.45639999999999997</v>
      </c>
      <c r="D66" s="25">
        <v>0.4471</v>
      </c>
      <c r="E66" s="25">
        <v>0.44650000000000001</v>
      </c>
      <c r="F66" s="25">
        <f>AVERAGE(C66:E66)</f>
        <v>0.45</v>
      </c>
      <c r="G66" s="25">
        <f>_xlfn.STDEV.S(C66:E66)</f>
        <v>5.5506756345511492E-3</v>
      </c>
      <c r="H66" s="25"/>
      <c r="I66" s="25">
        <v>0.53490000000000004</v>
      </c>
      <c r="J66" s="25">
        <v>0.54630000000000001</v>
      </c>
      <c r="K66" s="25">
        <v>0.54779999999999995</v>
      </c>
      <c r="L66" s="25">
        <f>AVERAGE(I66:K66)</f>
        <v>0.54300000000000004</v>
      </c>
      <c r="M66" s="25">
        <f>_xlfn.STDEV.S(I66:K66)</f>
        <v>7.0547856097828701E-3</v>
      </c>
      <c r="N66" s="25"/>
      <c r="O66" s="25">
        <v>0.83020000000000005</v>
      </c>
      <c r="P66" s="25">
        <v>0.85840000000000005</v>
      </c>
      <c r="Q66" s="25">
        <v>0.86240000000000006</v>
      </c>
      <c r="R66" s="25">
        <f>AVERAGE(O66:Q66)</f>
        <v>0.85033333333333339</v>
      </c>
      <c r="S66" s="25">
        <f>_xlfn.STDEV.S(O66:Q66)</f>
        <v>1.7550308639261401E-2</v>
      </c>
      <c r="T66" s="21" t="s">
        <v>46</v>
      </c>
    </row>
    <row r="67" spans="1:20" ht="18" x14ac:dyDescent="0.25">
      <c r="A67" s="21" t="s">
        <v>29</v>
      </c>
      <c r="B67" s="21"/>
      <c r="C67" s="25">
        <v>0.9909</v>
      </c>
      <c r="D67" s="25">
        <v>0.95779999999999998</v>
      </c>
      <c r="E67" s="25">
        <v>0.99519999999999997</v>
      </c>
      <c r="F67" s="25">
        <f t="shared" ref="F67:F69" si="41">AVERAGE(C67:E67)</f>
        <v>0.98130000000000006</v>
      </c>
      <c r="G67" s="25">
        <f t="shared" ref="G67" si="42">_xlfn.STDEV.S(C67:E67)</f>
        <v>2.0464847910502536E-2</v>
      </c>
      <c r="H67" s="25"/>
      <c r="I67" s="25">
        <v>1.296</v>
      </c>
      <c r="J67" s="25">
        <v>1.329</v>
      </c>
      <c r="K67" s="25">
        <v>1.3340000000000001</v>
      </c>
      <c r="L67" s="25">
        <f t="shared" ref="L67:L69" si="43">AVERAGE(I67:K67)</f>
        <v>1.3196666666666668</v>
      </c>
      <c r="M67" s="25">
        <f t="shared" ref="M67" si="44">_xlfn.STDEV.S(I67:K67)</f>
        <v>2.0647840887931434E-2</v>
      </c>
      <c r="N67" s="25"/>
      <c r="O67" s="25">
        <v>2.3757000000000001</v>
      </c>
      <c r="P67" s="25">
        <v>2.4565999999999999</v>
      </c>
      <c r="Q67" s="25">
        <v>2.4704000000000002</v>
      </c>
      <c r="R67" s="25">
        <f t="shared" ref="R67:R69" si="45">AVERAGE(O67:Q67)</f>
        <v>2.4342333333333332</v>
      </c>
      <c r="S67" s="25">
        <f t="shared" ref="S67" si="46">_xlfn.STDEV.S(O67:Q67)</f>
        <v>5.1158805042077829E-2</v>
      </c>
      <c r="T67" s="21"/>
    </row>
    <row r="68" spans="1:20" ht="17.25" x14ac:dyDescent="0.25">
      <c r="A68" s="21" t="s">
        <v>31</v>
      </c>
      <c r="B68" s="21" t="s">
        <v>46</v>
      </c>
      <c r="C68" s="25">
        <f t="shared" ref="C68:E68" si="47">C66-1</f>
        <v>-0.54360000000000008</v>
      </c>
      <c r="D68" s="25">
        <f t="shared" si="47"/>
        <v>-0.55289999999999995</v>
      </c>
      <c r="E68" s="25">
        <f t="shared" si="47"/>
        <v>-0.55349999999999999</v>
      </c>
      <c r="F68" s="25">
        <f t="shared" si="41"/>
        <v>-0.54999999999999993</v>
      </c>
      <c r="G68" s="25"/>
      <c r="H68" s="25"/>
      <c r="I68" s="25">
        <f t="shared" ref="I68:K68" si="48">I66-1</f>
        <v>-0.46509999999999996</v>
      </c>
      <c r="J68" s="25">
        <f t="shared" si="48"/>
        <v>-0.45369999999999999</v>
      </c>
      <c r="K68" s="25">
        <f t="shared" si="48"/>
        <v>-0.45220000000000005</v>
      </c>
      <c r="L68" s="25">
        <f t="shared" si="43"/>
        <v>-0.45700000000000002</v>
      </c>
      <c r="M68" s="25"/>
      <c r="N68" s="25"/>
      <c r="O68" s="25">
        <f t="shared" ref="O68:Q68" si="49">O66-1</f>
        <v>-0.16979999999999995</v>
      </c>
      <c r="P68" s="25">
        <f t="shared" si="49"/>
        <v>-0.14159999999999995</v>
      </c>
      <c r="Q68" s="25">
        <f t="shared" si="49"/>
        <v>-0.13759999999999994</v>
      </c>
      <c r="R68" s="25">
        <f t="shared" si="45"/>
        <v>-0.14966666666666661</v>
      </c>
      <c r="S68" s="25"/>
      <c r="T68" s="21" t="s">
        <v>46</v>
      </c>
    </row>
    <row r="69" spans="1:20" ht="18" x14ac:dyDescent="0.25">
      <c r="A69" s="21" t="s">
        <v>33</v>
      </c>
      <c r="B69" s="21" t="s">
        <v>47</v>
      </c>
      <c r="C69" s="25">
        <f>10^C67</f>
        <v>9.7926447546857265</v>
      </c>
      <c r="D69" s="25">
        <f>10^D67</f>
        <v>9.0740255962286938</v>
      </c>
      <c r="E69" s="25">
        <f>10^E67</f>
        <v>9.8900844502106544</v>
      </c>
      <c r="F69" s="25">
        <f t="shared" si="41"/>
        <v>9.5855849337083576</v>
      </c>
      <c r="G69" s="25">
        <f t="shared" ref="G69" si="50">_xlfn.STDEV.S(C69:E69)</f>
        <v>0.44569422296903582</v>
      </c>
      <c r="H69" s="25"/>
      <c r="I69" s="25">
        <f t="shared" ref="I69:K69" si="51">10^I67</f>
        <v>19.769696401118615</v>
      </c>
      <c r="J69" s="25">
        <f t="shared" si="51"/>
        <v>21.330449131465773</v>
      </c>
      <c r="K69" s="25">
        <f t="shared" si="51"/>
        <v>21.577444091526672</v>
      </c>
      <c r="L69" s="25">
        <f t="shared" si="43"/>
        <v>20.892529874703687</v>
      </c>
      <c r="M69" s="25">
        <f t="shared" ref="M69" si="52">_xlfn.STDEV.S(I69:K69)</f>
        <v>0.98021318325464768</v>
      </c>
      <c r="N69" s="25"/>
      <c r="O69" s="25">
        <f t="shared" ref="O69:Q69" si="53">10^O67</f>
        <v>237.51989904700295</v>
      </c>
      <c r="P69" s="25">
        <f t="shared" si="53"/>
        <v>286.15411789812003</v>
      </c>
      <c r="Q69" s="25">
        <f t="shared" si="53"/>
        <v>295.39286429602822</v>
      </c>
      <c r="R69" s="25">
        <f t="shared" si="45"/>
        <v>273.02229374705036</v>
      </c>
      <c r="S69" s="25">
        <f t="shared" ref="S69" si="54">_xlfn.STDEV.S(O69:Q69)</f>
        <v>31.091053871325808</v>
      </c>
      <c r="T69" s="21" t="s">
        <v>47</v>
      </c>
    </row>
    <row r="70" spans="1:20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F70" s="25"/>
      <c r="G70" s="25"/>
      <c r="H70" s="25"/>
      <c r="I70" s="25">
        <v>4.0000000000000001E-3</v>
      </c>
      <c r="J70" s="25">
        <v>4.0000000000000001E-3</v>
      </c>
      <c r="K70" s="25">
        <v>4.0000000000000001E-3</v>
      </c>
      <c r="L70" s="25"/>
      <c r="M70" s="25"/>
      <c r="N70" s="25"/>
      <c r="O70" s="25">
        <v>4.0000000000000001E-3</v>
      </c>
      <c r="P70" s="25">
        <v>4.0000000000000001E-3</v>
      </c>
      <c r="Q70" s="25">
        <v>4.0000000000000001E-3</v>
      </c>
      <c r="R70" s="25"/>
      <c r="S70" s="25"/>
      <c r="T70" s="22" t="s">
        <v>35</v>
      </c>
    </row>
    <row r="71" spans="1:20" ht="18" x14ac:dyDescent="0.25">
      <c r="A71" s="21" t="s">
        <v>36</v>
      </c>
      <c r="B71" s="21" t="s">
        <v>28</v>
      </c>
      <c r="C71" s="24">
        <f t="shared" ref="C71:E71" si="55">C69*(C70^C68)</f>
        <v>196.97911809418082</v>
      </c>
      <c r="D71" s="24">
        <f t="shared" si="55"/>
        <v>192.14143540147694</v>
      </c>
      <c r="E71" s="24">
        <f t="shared" si="55"/>
        <v>210.11632429765035</v>
      </c>
      <c r="F71" s="25">
        <f t="shared" ref="F71" si="56">AVERAGE(C71:E71)</f>
        <v>199.74562593110272</v>
      </c>
      <c r="G71" s="25">
        <f t="shared" ref="G71" si="57">_xlfn.STDEV.S(C71:E71)</f>
        <v>9.3013080755481479</v>
      </c>
      <c r="H71" s="24"/>
      <c r="I71" s="24">
        <f t="shared" ref="I71:K71" si="58">I69*(I70^I68)</f>
        <v>257.79939749965661</v>
      </c>
      <c r="J71" s="24">
        <f t="shared" si="58"/>
        <v>261.18328624774762</v>
      </c>
      <c r="K71" s="24">
        <f t="shared" si="58"/>
        <v>262.02846453189801</v>
      </c>
      <c r="L71" s="25">
        <f t="shared" ref="L71" si="59">AVERAGE(I71:K71)</f>
        <v>260.33704942643408</v>
      </c>
      <c r="M71" s="25">
        <f t="shared" ref="M71" si="60">_xlfn.STDEV.S(I71:K71)</f>
        <v>2.237931982681312</v>
      </c>
      <c r="N71" s="24"/>
      <c r="O71" s="24">
        <f t="shared" ref="O71:Q71" si="61">O69*(O70^O68)</f>
        <v>606.5550368497411</v>
      </c>
      <c r="P71" s="24">
        <f t="shared" si="61"/>
        <v>625.38621658275235</v>
      </c>
      <c r="Q71" s="24">
        <f t="shared" si="61"/>
        <v>631.47555778545768</v>
      </c>
      <c r="R71" s="25">
        <f t="shared" ref="R71" si="62">AVERAGE(O71:Q71)</f>
        <v>621.13893707265026</v>
      </c>
      <c r="S71" s="25">
        <f t="shared" ref="S71" si="63">_xlfn.STDEV.S(O71:Q71)</f>
        <v>12.991829292080894</v>
      </c>
      <c r="T71" s="21" t="s">
        <v>28</v>
      </c>
    </row>
    <row r="72" spans="1:20" x14ac:dyDescent="0.25">
      <c r="A72" s="21"/>
      <c r="B72" s="21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1"/>
    </row>
    <row r="73" spans="1:20" x14ac:dyDescent="0.25">
      <c r="A73" s="21" t="s">
        <v>19</v>
      </c>
      <c r="B73" s="21"/>
      <c r="C73" s="24">
        <v>8.3144100000000005</v>
      </c>
      <c r="D73" s="24">
        <v>8.3144100000000005</v>
      </c>
      <c r="E73" s="24">
        <v>8.3144100000000005</v>
      </c>
      <c r="F73" s="25"/>
      <c r="G73" s="25"/>
      <c r="H73" s="24"/>
      <c r="I73" s="24">
        <v>8.3144100000000005</v>
      </c>
      <c r="J73" s="24">
        <v>8.3144100000000005</v>
      </c>
      <c r="K73" s="24">
        <v>8.3144100000000005</v>
      </c>
      <c r="L73" s="25"/>
      <c r="M73" s="25"/>
      <c r="N73" s="24"/>
      <c r="O73" s="24">
        <v>8.3144100000000005</v>
      </c>
      <c r="P73" s="24">
        <v>8.3144100000000005</v>
      </c>
      <c r="Q73" s="24">
        <v>8.3144100000000005</v>
      </c>
      <c r="R73" s="25"/>
      <c r="S73" s="25"/>
      <c r="T73" s="21"/>
    </row>
    <row r="74" spans="1:20" x14ac:dyDescent="0.25">
      <c r="A74" s="21" t="s">
        <v>20</v>
      </c>
      <c r="B74" s="21"/>
      <c r="C74" s="24">
        <v>298.14999999999998</v>
      </c>
      <c r="D74" s="24">
        <v>298.14999999999998</v>
      </c>
      <c r="E74" s="24">
        <v>298.14999999999998</v>
      </c>
      <c r="F74" s="25"/>
      <c r="G74" s="25"/>
      <c r="H74" s="24"/>
      <c r="I74" s="24">
        <v>298.14999999999998</v>
      </c>
      <c r="J74" s="24">
        <v>298.14999999999998</v>
      </c>
      <c r="K74" s="24">
        <v>298.14999999999998</v>
      </c>
      <c r="L74" s="25"/>
      <c r="M74" s="25"/>
      <c r="N74" s="24"/>
      <c r="O74" s="24">
        <v>298.14999999999998</v>
      </c>
      <c r="P74" s="24">
        <v>298.14999999999998</v>
      </c>
      <c r="Q74" s="24">
        <v>298.14999999999998</v>
      </c>
      <c r="R74" s="25"/>
      <c r="S74" s="25"/>
      <c r="T74" s="21"/>
    </row>
    <row r="75" spans="1:20" x14ac:dyDescent="0.25">
      <c r="B75" s="21"/>
      <c r="C75" s="24"/>
      <c r="D75" s="24"/>
      <c r="E75" s="24"/>
      <c r="F75" s="25"/>
      <c r="G75" s="25"/>
      <c r="H75" s="24"/>
      <c r="I75" s="24"/>
      <c r="J75" s="24"/>
      <c r="K75" s="24"/>
      <c r="L75" s="25"/>
      <c r="M75" s="25"/>
      <c r="N75" s="24"/>
      <c r="O75" s="24"/>
      <c r="P75" s="24"/>
      <c r="Q75" s="24"/>
      <c r="R75" s="25"/>
      <c r="S75" s="25"/>
      <c r="T75" s="21"/>
    </row>
    <row r="76" spans="1:20" x14ac:dyDescent="0.25">
      <c r="A76" s="21" t="s">
        <v>37</v>
      </c>
      <c r="B76" s="21"/>
      <c r="C76" s="24">
        <f t="shared" ref="C76:E76" si="64">LN(C71)</f>
        <v>5.2830977235977175</v>
      </c>
      <c r="D76" s="24">
        <f t="shared" si="64"/>
        <v>5.2582317435557329</v>
      </c>
      <c r="E76" s="24">
        <f t="shared" si="64"/>
        <v>5.3476613025844273</v>
      </c>
      <c r="F76" s="25">
        <f t="shared" ref="F76" si="65">AVERAGE(C76:E76)</f>
        <v>5.2963302565792922</v>
      </c>
      <c r="G76" s="25">
        <f t="shared" ref="G76" si="66">_xlfn.STDEV.S(C76:E76)</f>
        <v>4.6159900929790124E-2</v>
      </c>
      <c r="H76" s="24"/>
      <c r="I76" s="24">
        <f t="shared" ref="I76:K76" si="67">LN(I71)</f>
        <v>5.5521817534180142</v>
      </c>
      <c r="J76" s="24">
        <f t="shared" si="67"/>
        <v>5.5652224070231879</v>
      </c>
      <c r="K76" s="24">
        <f t="shared" si="67"/>
        <v>5.5684531411113651</v>
      </c>
      <c r="L76" s="25">
        <f t="shared" ref="L76" si="68">AVERAGE(I76:K76)</f>
        <v>5.5619524338508555</v>
      </c>
      <c r="M76" s="25">
        <f t="shared" ref="M76" si="69">_xlfn.STDEV.S(I76:K76)</f>
        <v>8.6144679335210181E-3</v>
      </c>
      <c r="N76" s="24"/>
      <c r="O76" s="24">
        <f t="shared" ref="O76:Q76" si="70">LN(O71)</f>
        <v>6.4077954692789643</v>
      </c>
      <c r="P76" s="24">
        <f t="shared" si="70"/>
        <v>6.4383694054184666</v>
      </c>
      <c r="Q76" s="24">
        <f t="shared" si="70"/>
        <v>6.4480592360303355</v>
      </c>
      <c r="R76" s="25">
        <f t="shared" ref="R76" si="71">AVERAGE(O76:Q76)</f>
        <v>6.4314080369092563</v>
      </c>
      <c r="S76" s="25">
        <f t="shared" ref="S76" si="72">_xlfn.STDEV.S(O76:Q76)</f>
        <v>2.101519014648652E-2</v>
      </c>
      <c r="T76" s="21"/>
    </row>
    <row r="77" spans="1:20" x14ac:dyDescent="0.25">
      <c r="A77" s="21"/>
      <c r="B77" s="21"/>
      <c r="C77" s="24"/>
      <c r="D77" s="24"/>
      <c r="E77" s="24"/>
      <c r="F77" s="25"/>
      <c r="G77" s="25"/>
      <c r="H77" s="24"/>
      <c r="I77" s="24"/>
      <c r="J77" s="24"/>
      <c r="K77" s="24"/>
      <c r="L77" s="25"/>
      <c r="M77" s="25"/>
      <c r="N77" s="24"/>
      <c r="O77" s="24"/>
      <c r="P77" s="24"/>
      <c r="Q77" s="24"/>
      <c r="R77" s="25"/>
      <c r="S77" s="25"/>
      <c r="T77" s="21"/>
    </row>
    <row r="78" spans="1:20" ht="17.25" x14ac:dyDescent="0.25">
      <c r="A78" s="23" t="s">
        <v>38</v>
      </c>
      <c r="B78" s="21" t="s">
        <v>39</v>
      </c>
      <c r="C78" s="62">
        <f t="shared" ref="C78:E78" si="73">-(C73*C74)*C76</f>
        <v>-13096.489358210922</v>
      </c>
      <c r="D78" s="62">
        <f t="shared" si="73"/>
        <v>-13034.848052287933</v>
      </c>
      <c r="E78" s="62">
        <f t="shared" si="73"/>
        <v>-13256.538683316277</v>
      </c>
      <c r="F78" s="25">
        <f t="shared" ref="F78:F79" si="74">AVERAGE(C78:E78)</f>
        <v>-13129.292031271711</v>
      </c>
      <c r="G78" s="25">
        <f t="shared" ref="G78:G79" si="75">_xlfn.STDEV.S(C78:E78)</f>
        <v>114.42768673440089</v>
      </c>
      <c r="H78" s="62"/>
      <c r="I78" s="62">
        <f t="shared" ref="I78:K78" si="76">-(I73*I74)*I76</f>
        <v>-13763.532884069873</v>
      </c>
      <c r="J78" s="62">
        <f t="shared" si="76"/>
        <v>-13795.85989941192</v>
      </c>
      <c r="K78" s="62">
        <f t="shared" si="76"/>
        <v>-13803.868699706496</v>
      </c>
      <c r="L78" s="25">
        <f t="shared" ref="L78:L79" si="77">AVERAGE(I78:K78)</f>
        <v>-13787.75382772943</v>
      </c>
      <c r="M78" s="25">
        <f t="shared" ref="M78:M79" si="78">_xlfn.STDEV.S(I78:K78)</f>
        <v>21.354760695431953</v>
      </c>
      <c r="N78" s="62"/>
      <c r="O78" s="62">
        <f t="shared" ref="O78:Q78" si="79">-(O73*O74)*O76</f>
        <v>-15884.549096672017</v>
      </c>
      <c r="P78" s="62">
        <f t="shared" si="79"/>
        <v>-15960.34009094061</v>
      </c>
      <c r="Q78" s="62">
        <f t="shared" si="79"/>
        <v>-15984.360612636505</v>
      </c>
      <c r="R78" s="25">
        <f t="shared" ref="R78:R79" si="80">AVERAGE(O78:Q78)</f>
        <v>-15943.083266749711</v>
      </c>
      <c r="S78" s="25">
        <f t="shared" ref="S78:S79" si="81">_xlfn.STDEV.S(O78:Q78)</f>
        <v>52.095423653608954</v>
      </c>
      <c r="T78" s="21" t="s">
        <v>39</v>
      </c>
    </row>
    <row r="79" spans="1:20" ht="17.25" x14ac:dyDescent="0.25">
      <c r="A79" s="23" t="s">
        <v>38</v>
      </c>
      <c r="B79" s="21" t="s">
        <v>45</v>
      </c>
      <c r="C79" s="26">
        <f t="shared" ref="C79:E79" si="82">C78/1000</f>
        <v>-13.096489358210922</v>
      </c>
      <c r="D79" s="26">
        <f t="shared" si="82"/>
        <v>-13.034848052287932</v>
      </c>
      <c r="E79" s="26">
        <f t="shared" si="82"/>
        <v>-13.256538683316277</v>
      </c>
      <c r="F79" s="25">
        <f t="shared" si="74"/>
        <v>-13.12929203127171</v>
      </c>
      <c r="G79" s="25">
        <f t="shared" si="75"/>
        <v>0.11442768673440079</v>
      </c>
      <c r="H79" s="26"/>
      <c r="I79" s="26">
        <f t="shared" ref="I79:K79" si="83">I78/1000</f>
        <v>-13.763532884069873</v>
      </c>
      <c r="J79" s="26">
        <f t="shared" si="83"/>
        <v>-13.795859899411921</v>
      </c>
      <c r="K79" s="26">
        <f t="shared" si="83"/>
        <v>-13.803868699706497</v>
      </c>
      <c r="L79" s="25">
        <f t="shared" si="77"/>
        <v>-13.78775382772943</v>
      </c>
      <c r="M79" s="25">
        <f t="shared" si="78"/>
        <v>2.1354760695432427E-2</v>
      </c>
      <c r="N79" s="26"/>
      <c r="O79" s="26">
        <f t="shared" ref="O79:Q79" si="84">O78/1000</f>
        <v>-15.884549096672018</v>
      </c>
      <c r="P79" s="26">
        <f t="shared" si="84"/>
        <v>-15.96034009094061</v>
      </c>
      <c r="Q79" s="26">
        <f t="shared" si="84"/>
        <v>-15.984360612636506</v>
      </c>
      <c r="R79" s="25">
        <f t="shared" si="80"/>
        <v>-15.943083266749712</v>
      </c>
      <c r="S79" s="25">
        <f t="shared" si="81"/>
        <v>5.2095423653608981E-2</v>
      </c>
      <c r="T79" s="21" t="s">
        <v>45</v>
      </c>
    </row>
    <row r="80" spans="1:20" x14ac:dyDescent="0.25"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18">
    <mergeCell ref="B42:Q42"/>
    <mergeCell ref="B43:D43"/>
    <mergeCell ref="H43:J43"/>
    <mergeCell ref="N43:P43"/>
    <mergeCell ref="B32:Q32"/>
    <mergeCell ref="B33:D33"/>
    <mergeCell ref="H33:J33"/>
    <mergeCell ref="N33:P33"/>
    <mergeCell ref="B1:D1"/>
    <mergeCell ref="H1:J1"/>
    <mergeCell ref="N1:P1"/>
    <mergeCell ref="B22:Q22"/>
    <mergeCell ref="B23:D23"/>
    <mergeCell ref="H23:J23"/>
    <mergeCell ref="N23:P23"/>
    <mergeCell ref="B12:D12"/>
    <mergeCell ref="H12:J12"/>
    <mergeCell ref="N12:P12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zoomScale="98" zoomScaleNormal="98" workbookViewId="0">
      <selection activeCell="J13" activeCellId="1" sqref="D13 J13"/>
    </sheetView>
  </sheetViews>
  <sheetFormatPr defaultColWidth="11" defaultRowHeight="15.75" x14ac:dyDescent="0.25"/>
  <cols>
    <col min="1" max="1" width="27.375" bestFit="1" customWidth="1"/>
    <col min="2" max="2" width="15.5" bestFit="1" customWidth="1"/>
    <col min="3" max="3" width="15.375" bestFit="1" customWidth="1"/>
    <col min="4" max="4" width="14.875" bestFit="1" customWidth="1"/>
    <col min="5" max="5" width="15.375" bestFit="1" customWidth="1"/>
    <col min="6" max="7" width="15.375" customWidth="1"/>
    <col min="8" max="8" width="14.5" bestFit="1" customWidth="1"/>
    <col min="9" max="9" width="15.25" bestFit="1" customWidth="1"/>
    <col min="10" max="10" width="15.5" bestFit="1" customWidth="1"/>
    <col min="11" max="11" width="15.375" bestFit="1" customWidth="1"/>
    <col min="12" max="13" width="15.375" customWidth="1"/>
    <col min="14" max="14" width="15.5" bestFit="1" customWidth="1"/>
    <col min="15" max="15" width="13.875" bestFit="1" customWidth="1"/>
    <col min="16" max="17" width="14.875" bestFit="1" customWidth="1"/>
    <col min="18" max="19" width="14.875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539.68200000000002</v>
      </c>
      <c r="O2" s="1">
        <v>541.99350000000004</v>
      </c>
      <c r="P2" s="1">
        <v>545.2835</v>
      </c>
      <c r="Q2" s="1">
        <f>AVERAGE(N2:P2)</f>
        <v>542.31966666666665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474.12150000000003</v>
      </c>
      <c r="O3" s="1">
        <v>488.23329999999999</v>
      </c>
      <c r="P3" s="1">
        <v>485.50659999999999</v>
      </c>
      <c r="Q3" s="1">
        <f t="shared" ref="Q3:Q9" si="0">AVERAGE(N3:P3)</f>
        <v>482.62046666666669</v>
      </c>
      <c r="R3" s="1"/>
      <c r="S3" s="1"/>
      <c r="T3" s="3"/>
      <c r="U3" s="3"/>
    </row>
    <row r="4" spans="1:21" x14ac:dyDescent="0.25">
      <c r="A4" s="1">
        <f>2*238</f>
        <v>476</v>
      </c>
      <c r="B4" s="1">
        <v>142.1216</v>
      </c>
      <c r="C4" s="1">
        <v>151.2474</v>
      </c>
      <c r="D4" s="1">
        <v>152.64240000000001</v>
      </c>
      <c r="E4" s="1">
        <f t="shared" ref="E4:E9" si="1">AVERAGE(B4:D4)</f>
        <v>148.67046666666667</v>
      </c>
      <c r="F4" s="1"/>
      <c r="G4" s="1"/>
      <c r="H4" s="1">
        <v>224.72399999999999</v>
      </c>
      <c r="I4" s="1">
        <v>220.7971</v>
      </c>
      <c r="J4" s="1">
        <v>217.56049999999999</v>
      </c>
      <c r="K4" s="1">
        <f t="shared" ref="K4:K9" si="2">AVERAGE(H4:J4)</f>
        <v>221.02719999999999</v>
      </c>
      <c r="L4" s="1"/>
      <c r="M4" s="1"/>
      <c r="N4" s="1">
        <v>428.0523</v>
      </c>
      <c r="O4" s="1">
        <v>429.34879999999998</v>
      </c>
      <c r="P4" s="1">
        <v>432.92020000000002</v>
      </c>
      <c r="Q4" s="1">
        <f t="shared" si="0"/>
        <v>430.1071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136.62950000000001</v>
      </c>
      <c r="C5" s="1">
        <v>137.07849999999999</v>
      </c>
      <c r="D5" s="1">
        <v>136.08840000000001</v>
      </c>
      <c r="E5" s="1">
        <f t="shared" si="1"/>
        <v>136.59879999999998</v>
      </c>
      <c r="F5" s="1"/>
      <c r="G5" s="1"/>
      <c r="H5" s="1">
        <v>187.34530000000001</v>
      </c>
      <c r="I5" s="1">
        <v>185.00380000000001</v>
      </c>
      <c r="J5" s="1">
        <v>183.86959999999999</v>
      </c>
      <c r="K5" s="1">
        <f t="shared" si="2"/>
        <v>185.40623333333335</v>
      </c>
      <c r="L5" s="1"/>
      <c r="M5" s="1"/>
      <c r="N5" s="1">
        <v>229.63</v>
      </c>
      <c r="O5" s="1">
        <v>229.09100000000001</v>
      </c>
      <c r="P5" s="1">
        <v>229.08930000000001</v>
      </c>
      <c r="Q5" s="1">
        <f t="shared" si="0"/>
        <v>229.27009999999999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96.417529999999999</v>
      </c>
      <c r="C6" s="1">
        <v>97.044539999999998</v>
      </c>
      <c r="D6" s="1">
        <v>98.158119999999997</v>
      </c>
      <c r="E6" s="1">
        <f t="shared" si="1"/>
        <v>97.206729999999993</v>
      </c>
      <c r="F6" s="1"/>
      <c r="G6" s="1"/>
      <c r="H6" s="1">
        <v>107.6366</v>
      </c>
      <c r="I6" s="1">
        <v>107.5504</v>
      </c>
      <c r="J6" s="1">
        <v>106.6194</v>
      </c>
      <c r="K6" s="1">
        <f t="shared" si="2"/>
        <v>107.2688</v>
      </c>
      <c r="L6" s="1"/>
      <c r="M6" s="1"/>
      <c r="N6" s="1">
        <v>113.4684</v>
      </c>
      <c r="O6" s="1">
        <v>113.0411</v>
      </c>
      <c r="P6" s="1">
        <v>113.599</v>
      </c>
      <c r="Q6" s="1">
        <f t="shared" si="0"/>
        <v>113.3695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55.502740000000003</v>
      </c>
      <c r="C7" s="1">
        <v>55.594850000000001</v>
      </c>
      <c r="D7" s="1">
        <v>55.147419999999997</v>
      </c>
      <c r="E7" s="1">
        <f t="shared" si="1"/>
        <v>55.415003333333324</v>
      </c>
      <c r="F7" s="1"/>
      <c r="G7" s="1"/>
      <c r="H7" s="1">
        <v>57.99239</v>
      </c>
      <c r="I7" s="1">
        <v>58.124540000000003</v>
      </c>
      <c r="J7" s="1">
        <v>58.160870000000003</v>
      </c>
      <c r="K7" s="1">
        <f t="shared" si="2"/>
        <v>58.092600000000004</v>
      </c>
      <c r="L7" s="1"/>
      <c r="M7" s="1"/>
      <c r="N7" s="1">
        <v>59.100560000000002</v>
      </c>
      <c r="O7" s="1">
        <v>59.152009999999997</v>
      </c>
      <c r="P7" s="1">
        <v>59.123190000000001</v>
      </c>
      <c r="Q7" s="1">
        <f t="shared" si="0"/>
        <v>59.125253333333326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29.806039999999999</v>
      </c>
      <c r="C8" s="1">
        <v>29.34815</v>
      </c>
      <c r="D8" s="1">
        <v>29.186599999999999</v>
      </c>
      <c r="E8" s="1">
        <f t="shared" si="1"/>
        <v>29.446929999999998</v>
      </c>
      <c r="F8" s="1"/>
      <c r="G8" s="1"/>
      <c r="H8" s="1">
        <v>29.503240000000002</v>
      </c>
      <c r="I8" s="1">
        <v>29.521640000000001</v>
      </c>
      <c r="J8" s="1">
        <v>29.549890000000001</v>
      </c>
      <c r="K8" s="1">
        <f t="shared" si="2"/>
        <v>29.524923333333334</v>
      </c>
      <c r="L8" s="1"/>
      <c r="M8" s="1"/>
      <c r="N8" s="1">
        <v>29.446290000000001</v>
      </c>
      <c r="O8" s="1">
        <v>29.545660000000002</v>
      </c>
      <c r="P8" s="1">
        <v>29.418859999999999</v>
      </c>
      <c r="Q8" s="1">
        <f t="shared" si="0"/>
        <v>29.470269999999999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8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0.73444573228070942</v>
      </c>
      <c r="C13" s="31">
        <v>0.73444573228070942</v>
      </c>
      <c r="D13" s="31">
        <v>0.73444573228070942</v>
      </c>
      <c r="E13" s="2"/>
      <c r="F13" s="2"/>
      <c r="G13" s="2"/>
      <c r="H13" s="31">
        <v>1.1681693453547628</v>
      </c>
      <c r="I13" s="31">
        <v>1.1681693453547628</v>
      </c>
      <c r="J13" s="31">
        <v>1.1681693453547628</v>
      </c>
      <c r="K13" s="2"/>
      <c r="L13" s="2"/>
      <c r="M13" s="2"/>
      <c r="N13" s="2">
        <f t="shared" ref="N13:Q13" si="5">N2/238</f>
        <v>2.2675714285714288</v>
      </c>
      <c r="O13" s="2">
        <f t="shared" si="5"/>
        <v>2.2772836134453782</v>
      </c>
      <c r="P13" s="2">
        <f t="shared" si="5"/>
        <v>2.2911071428571428</v>
      </c>
      <c r="Q13" s="2">
        <f t="shared" si="5"/>
        <v>2.2786540616246498</v>
      </c>
      <c r="R13" s="2"/>
      <c r="S13" s="2"/>
    </row>
    <row r="14" spans="1:21" x14ac:dyDescent="0.25">
      <c r="A14" s="2">
        <f t="shared" ref="A14:A19" si="6">A3/238/1000</f>
        <v>3.0000000000000001E-3</v>
      </c>
      <c r="B14" s="31">
        <v>0.70501301536652961</v>
      </c>
      <c r="C14" s="31">
        <v>0.70501301536652961</v>
      </c>
      <c r="D14" s="31">
        <v>0.70501301536652961</v>
      </c>
      <c r="E14" s="2"/>
      <c r="F14" s="2"/>
      <c r="G14" s="2"/>
      <c r="H14" s="31">
        <v>1.089712335446124</v>
      </c>
      <c r="I14" s="31">
        <v>1.089712335446124</v>
      </c>
      <c r="J14" s="31">
        <v>1.089712335446124</v>
      </c>
      <c r="K14" s="2"/>
      <c r="L14" s="2"/>
      <c r="M14" s="2"/>
      <c r="N14" s="2">
        <f t="shared" ref="B14:Q20" si="7">N3/238</f>
        <v>1.9921071428571431</v>
      </c>
      <c r="O14" s="2">
        <f t="shared" si="7"/>
        <v>2.0514004201680671</v>
      </c>
      <c r="P14" s="2">
        <f t="shared" si="7"/>
        <v>2.0399436974789915</v>
      </c>
      <c r="Q14" s="2">
        <f t="shared" si="7"/>
        <v>2.0278170868347338</v>
      </c>
      <c r="R14" s="2"/>
      <c r="S14" s="2"/>
    </row>
    <row r="15" spans="1:21" x14ac:dyDescent="0.25">
      <c r="A15" s="2">
        <f t="shared" si="6"/>
        <v>2E-3</v>
      </c>
      <c r="B15" s="2">
        <f t="shared" si="7"/>
        <v>0.59714957983193273</v>
      </c>
      <c r="C15" s="2">
        <f t="shared" si="7"/>
        <v>0.63549327731092442</v>
      </c>
      <c r="D15" s="2">
        <f t="shared" si="7"/>
        <v>0.64135462184873948</v>
      </c>
      <c r="E15" s="2">
        <f t="shared" si="7"/>
        <v>0.62466582633053225</v>
      </c>
      <c r="F15" s="2"/>
      <c r="G15" s="2"/>
      <c r="H15" s="2">
        <f t="shared" si="7"/>
        <v>0.94421848739495795</v>
      </c>
      <c r="I15" s="2">
        <f t="shared" si="7"/>
        <v>0.92771890756302522</v>
      </c>
      <c r="J15" s="2">
        <f t="shared" si="7"/>
        <v>0.91411974789915962</v>
      </c>
      <c r="K15" s="2">
        <f t="shared" si="7"/>
        <v>0.92868571428571423</v>
      </c>
      <c r="L15" s="2"/>
      <c r="M15" s="2"/>
      <c r="N15" s="2">
        <f t="shared" si="7"/>
        <v>1.7985390756302522</v>
      </c>
      <c r="O15" s="2">
        <f t="shared" si="7"/>
        <v>1.8039865546218488</v>
      </c>
      <c r="P15" s="2">
        <f t="shared" si="7"/>
        <v>1.8189924369747901</v>
      </c>
      <c r="Q15" s="2">
        <f t="shared" si="7"/>
        <v>1.8071726890756303</v>
      </c>
      <c r="R15" s="2"/>
      <c r="S15" s="2"/>
    </row>
    <row r="16" spans="1:21" x14ac:dyDescent="0.25">
      <c r="A16" s="2">
        <f t="shared" si="6"/>
        <v>1E-3</v>
      </c>
      <c r="B16" s="2">
        <f t="shared" si="7"/>
        <v>0.5740735294117647</v>
      </c>
      <c r="C16" s="2">
        <f t="shared" si="7"/>
        <v>0.57596008403361343</v>
      </c>
      <c r="D16" s="2">
        <f t="shared" si="7"/>
        <v>0.57179999999999997</v>
      </c>
      <c r="E16" s="2">
        <f t="shared" si="7"/>
        <v>0.573944537815126</v>
      </c>
      <c r="F16" s="2"/>
      <c r="G16" s="2"/>
      <c r="H16" s="2">
        <f t="shared" si="7"/>
        <v>0.78716512605042022</v>
      </c>
      <c r="I16" s="2">
        <f t="shared" si="7"/>
        <v>0.77732689075630257</v>
      </c>
      <c r="J16" s="2">
        <f t="shared" si="7"/>
        <v>0.77256134453781511</v>
      </c>
      <c r="K16" s="2">
        <f t="shared" si="7"/>
        <v>0.77901778711484604</v>
      </c>
      <c r="L16" s="2"/>
      <c r="M16" s="2"/>
      <c r="N16" s="2">
        <f t="shared" si="7"/>
        <v>0.96483193277310919</v>
      </c>
      <c r="O16" s="2">
        <f t="shared" si="7"/>
        <v>0.96256722689075636</v>
      </c>
      <c r="P16" s="2">
        <f t="shared" si="7"/>
        <v>0.96256008403361348</v>
      </c>
      <c r="Q16" s="2">
        <f t="shared" si="7"/>
        <v>0.96331974789915964</v>
      </c>
      <c r="R16" s="2"/>
      <c r="S16" s="2"/>
    </row>
    <row r="17" spans="1:19" x14ac:dyDescent="0.25">
      <c r="A17" s="2">
        <f t="shared" si="6"/>
        <v>5.0000000000000001E-4</v>
      </c>
      <c r="B17" s="2">
        <f t="shared" si="7"/>
        <v>0.40511567226890755</v>
      </c>
      <c r="C17" s="2">
        <f t="shared" si="7"/>
        <v>0.40775016806722686</v>
      </c>
      <c r="D17" s="2">
        <f t="shared" si="7"/>
        <v>0.41242907563025211</v>
      </c>
      <c r="E17" s="2">
        <f t="shared" si="7"/>
        <v>0.40843163865546217</v>
      </c>
      <c r="F17" s="2"/>
      <c r="G17" s="2"/>
      <c r="H17" s="2">
        <f t="shared" si="7"/>
        <v>0.45225462184873949</v>
      </c>
      <c r="I17" s="2">
        <f t="shared" si="7"/>
        <v>0.45189243697478992</v>
      </c>
      <c r="J17" s="2">
        <f t="shared" si="7"/>
        <v>0.44798067226890753</v>
      </c>
      <c r="K17" s="2">
        <f t="shared" si="7"/>
        <v>0.450709243697479</v>
      </c>
      <c r="L17" s="2"/>
      <c r="M17" s="2"/>
      <c r="N17" s="2">
        <f t="shared" si="7"/>
        <v>0.47675798319327733</v>
      </c>
      <c r="O17" s="2">
        <f t="shared" si="7"/>
        <v>0.47496260504201682</v>
      </c>
      <c r="P17" s="2">
        <f t="shared" si="7"/>
        <v>0.47730672268907565</v>
      </c>
      <c r="Q17" s="2">
        <f t="shared" si="7"/>
        <v>0.47634243697478995</v>
      </c>
      <c r="R17" s="2"/>
      <c r="S17" s="2"/>
    </row>
    <row r="18" spans="1:19" x14ac:dyDescent="0.25">
      <c r="A18" s="2">
        <f t="shared" si="6"/>
        <v>2.5000000000000001E-4</v>
      </c>
      <c r="B18" s="2">
        <f t="shared" si="7"/>
        <v>0.23320478991596641</v>
      </c>
      <c r="C18" s="2">
        <f t="shared" si="7"/>
        <v>0.23359180672268909</v>
      </c>
      <c r="D18" s="2">
        <f t="shared" si="7"/>
        <v>0.2317118487394958</v>
      </c>
      <c r="E18" s="2">
        <f t="shared" si="7"/>
        <v>0.23283614845938372</v>
      </c>
      <c r="F18" s="2"/>
      <c r="G18" s="2"/>
      <c r="H18" s="2">
        <f t="shared" si="7"/>
        <v>0.24366550420168068</v>
      </c>
      <c r="I18" s="2">
        <f t="shared" si="7"/>
        <v>0.24422075630252102</v>
      </c>
      <c r="J18" s="2">
        <f t="shared" si="7"/>
        <v>0.24437340336134455</v>
      </c>
      <c r="K18" s="2">
        <f t="shared" si="7"/>
        <v>0.24408655462184875</v>
      </c>
      <c r="L18" s="2"/>
      <c r="M18" s="2"/>
      <c r="N18" s="2">
        <f t="shared" si="7"/>
        <v>0.24832168067226892</v>
      </c>
      <c r="O18" s="2">
        <f t="shared" si="7"/>
        <v>0.24853785714285714</v>
      </c>
      <c r="P18" s="2">
        <f t="shared" si="7"/>
        <v>0.24841676470588236</v>
      </c>
      <c r="Q18" s="2">
        <f t="shared" si="7"/>
        <v>0.24842543417366944</v>
      </c>
      <c r="R18" s="2"/>
      <c r="S18" s="2"/>
    </row>
    <row r="19" spans="1:19" x14ac:dyDescent="0.25">
      <c r="A19" s="2">
        <f t="shared" si="6"/>
        <v>1.25E-4</v>
      </c>
      <c r="B19" s="2">
        <f t="shared" si="7"/>
        <v>0.12523546218487394</v>
      </c>
      <c r="C19" s="2">
        <f t="shared" si="7"/>
        <v>0.12331155462184874</v>
      </c>
      <c r="D19" s="2">
        <f t="shared" si="7"/>
        <v>0.1226327731092437</v>
      </c>
      <c r="E19" s="2">
        <f t="shared" si="7"/>
        <v>0.12372659663865546</v>
      </c>
      <c r="F19" s="2"/>
      <c r="G19" s="2"/>
      <c r="H19" s="2">
        <f t="shared" si="7"/>
        <v>0.12396319327731094</v>
      </c>
      <c r="I19" s="2">
        <f t="shared" si="7"/>
        <v>0.12404050420168068</v>
      </c>
      <c r="J19" s="2">
        <f t="shared" si="7"/>
        <v>0.12415920168067228</v>
      </c>
      <c r="K19" s="2">
        <f t="shared" si="7"/>
        <v>0.12405429971988796</v>
      </c>
      <c r="L19" s="2"/>
      <c r="M19" s="2"/>
      <c r="N19" s="2">
        <f t="shared" si="7"/>
        <v>0.12372390756302522</v>
      </c>
      <c r="O19" s="2">
        <f t="shared" si="7"/>
        <v>0.12414142857142858</v>
      </c>
      <c r="P19" s="2">
        <f t="shared" si="7"/>
        <v>0.12360865546218487</v>
      </c>
      <c r="Q19" s="2">
        <f t="shared" si="7"/>
        <v>0.12382466386554622</v>
      </c>
      <c r="R19" s="2"/>
      <c r="S19" s="2"/>
    </row>
    <row r="20" spans="1:19" x14ac:dyDescent="0.25">
      <c r="A20" s="2">
        <f t="shared" ref="A20" si="8">A9/238</f>
        <v>0</v>
      </c>
      <c r="B20" s="2">
        <f t="shared" si="7"/>
        <v>0</v>
      </c>
      <c r="C20" s="2">
        <f t="shared" si="7"/>
        <v>0</v>
      </c>
      <c r="D20" s="2">
        <f t="shared" si="7"/>
        <v>0</v>
      </c>
      <c r="E20" s="2">
        <f t="shared" si="7"/>
        <v>0</v>
      </c>
      <c r="F20" s="2"/>
      <c r="G20" s="2"/>
      <c r="H20" s="2">
        <f t="shared" si="7"/>
        <v>0</v>
      </c>
      <c r="I20" s="2">
        <f t="shared" si="7"/>
        <v>0</v>
      </c>
      <c r="J20" s="2">
        <f t="shared" si="7"/>
        <v>0</v>
      </c>
      <c r="K20" s="2">
        <f t="shared" si="7"/>
        <v>0</v>
      </c>
      <c r="L20" s="2"/>
      <c r="M20" s="2"/>
      <c r="N20" s="2">
        <f t="shared" si="7"/>
        <v>0</v>
      </c>
      <c r="O20" s="2">
        <f t="shared" si="7"/>
        <v>0</v>
      </c>
      <c r="P20" s="2">
        <f t="shared" si="7"/>
        <v>0</v>
      </c>
      <c r="Q20" s="2">
        <f t="shared" si="7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>1/A2</f>
        <v>1.0504201680672268E-3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>
        <f t="shared" ref="A24:Q30" si="9">1/N2</f>
        <v>1.8529430294136175E-3</v>
      </c>
      <c r="O24" s="2">
        <f t="shared" si="9"/>
        <v>1.8450405770548907E-3</v>
      </c>
      <c r="P24" s="2">
        <f t="shared" si="9"/>
        <v>1.833908416447591E-3</v>
      </c>
      <c r="Q24" s="2">
        <f>1/Q2</f>
        <v>1.8439309165135692E-3</v>
      </c>
      <c r="R24" s="2"/>
      <c r="S24" s="2"/>
    </row>
    <row r="25" spans="1:19" x14ac:dyDescent="0.25">
      <c r="A25" s="2">
        <f t="shared" si="9"/>
        <v>1.4005602240896359E-3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 t="shared" si="9"/>
        <v>2.1091640012106602E-3</v>
      </c>
      <c r="O25" s="2">
        <f t="shared" si="9"/>
        <v>2.0482011366287386E-3</v>
      </c>
      <c r="P25" s="2">
        <f t="shared" si="9"/>
        <v>2.0597042347107125E-3</v>
      </c>
      <c r="Q25" s="2">
        <f t="shared" si="9"/>
        <v>2.0720215346579445E-3</v>
      </c>
      <c r="R25" s="2"/>
      <c r="S25" s="2"/>
    </row>
    <row r="26" spans="1:19" x14ac:dyDescent="0.25">
      <c r="A26" s="2">
        <f t="shared" si="9"/>
        <v>2.1008403361344537E-3</v>
      </c>
      <c r="B26" s="2">
        <f>1/B4</f>
        <v>7.0362281314029678E-3</v>
      </c>
      <c r="C26" s="2">
        <f t="shared" si="9"/>
        <v>6.6116839033266029E-3</v>
      </c>
      <c r="D26" s="2">
        <f t="shared" si="9"/>
        <v>6.5512596762105409E-3</v>
      </c>
      <c r="E26" s="2">
        <f t="shared" si="9"/>
        <v>6.7262854716269582E-3</v>
      </c>
      <c r="F26" s="2"/>
      <c r="G26" s="2"/>
      <c r="H26" s="2">
        <f t="shared" si="9"/>
        <v>4.4499029921147718E-3</v>
      </c>
      <c r="I26" s="2">
        <f t="shared" si="9"/>
        <v>4.5290449919858549E-3</v>
      </c>
      <c r="J26" s="2">
        <f t="shared" si="9"/>
        <v>4.5964226042870832E-3</v>
      </c>
      <c r="K26" s="2">
        <f t="shared" si="9"/>
        <v>4.5243300372080908E-3</v>
      </c>
      <c r="L26" s="2"/>
      <c r="M26" s="2"/>
      <c r="N26" s="2">
        <f t="shared" si="9"/>
        <v>2.3361631277299525E-3</v>
      </c>
      <c r="O26" s="2">
        <f t="shared" si="9"/>
        <v>2.3291086408067287E-3</v>
      </c>
      <c r="P26" s="2">
        <f t="shared" si="9"/>
        <v>2.3098945255961723E-3</v>
      </c>
      <c r="Q26" s="2">
        <f t="shared" si="9"/>
        <v>2.3250023075647901E-3</v>
      </c>
      <c r="R26" s="2"/>
      <c r="S26" s="2"/>
    </row>
    <row r="27" spans="1:19" x14ac:dyDescent="0.25">
      <c r="A27" s="2">
        <f t="shared" si="9"/>
        <v>4.2016806722689074E-3</v>
      </c>
      <c r="B27" s="2">
        <f t="shared" si="9"/>
        <v>7.3190635990031429E-3</v>
      </c>
      <c r="C27" s="2">
        <f t="shared" si="9"/>
        <v>7.2950900396488152E-3</v>
      </c>
      <c r="D27" s="2">
        <f t="shared" si="9"/>
        <v>7.3481648693055389E-3</v>
      </c>
      <c r="E27" s="2">
        <f t="shared" si="9"/>
        <v>7.3207085274541225E-3</v>
      </c>
      <c r="F27" s="2"/>
      <c r="G27" s="2"/>
      <c r="H27" s="2">
        <f t="shared" si="9"/>
        <v>5.3377373224735283E-3</v>
      </c>
      <c r="I27" s="2">
        <f t="shared" si="9"/>
        <v>5.4052943777371052E-3</v>
      </c>
      <c r="J27" s="2">
        <f t="shared" si="9"/>
        <v>5.4386369470537819E-3</v>
      </c>
      <c r="K27" s="2">
        <f t="shared" si="9"/>
        <v>5.3935619208775251E-3</v>
      </c>
      <c r="L27" s="2"/>
      <c r="M27" s="2"/>
      <c r="N27" s="2">
        <f t="shared" si="9"/>
        <v>4.3548316857553457E-3</v>
      </c>
      <c r="O27" s="2">
        <f t="shared" si="9"/>
        <v>4.3650776329057011E-3</v>
      </c>
      <c r="P27" s="2">
        <f t="shared" si="9"/>
        <v>4.3651100247807297E-3</v>
      </c>
      <c r="Q27" s="2">
        <f>1/Q5</f>
        <v>4.3616677447255447E-3</v>
      </c>
      <c r="R27" s="2"/>
      <c r="S27" s="2"/>
    </row>
    <row r="28" spans="1:19" x14ac:dyDescent="0.25">
      <c r="A28" s="2">
        <f t="shared" si="9"/>
        <v>8.4033613445378148E-3</v>
      </c>
      <c r="B28" s="2">
        <f t="shared" si="9"/>
        <v>1.0371557952169071E-2</v>
      </c>
      <c r="C28" s="2">
        <f t="shared" si="9"/>
        <v>1.030454675760223E-2</v>
      </c>
      <c r="D28" s="2">
        <f t="shared" si="9"/>
        <v>1.0187644180634267E-2</v>
      </c>
      <c r="E28" s="2">
        <f t="shared" si="9"/>
        <v>1.0287353560807982E-2</v>
      </c>
      <c r="F28" s="2"/>
      <c r="G28" s="2"/>
      <c r="H28" s="2">
        <f t="shared" si="9"/>
        <v>9.2905201390605045E-3</v>
      </c>
      <c r="I28" s="2">
        <f t="shared" si="9"/>
        <v>9.2979663488001914E-3</v>
      </c>
      <c r="J28" s="2">
        <f t="shared" si="9"/>
        <v>9.3791561385639013E-3</v>
      </c>
      <c r="K28" s="2">
        <f t="shared" si="9"/>
        <v>9.3223751920409291E-3</v>
      </c>
      <c r="L28" s="2"/>
      <c r="M28" s="2"/>
      <c r="N28" s="2">
        <f t="shared" si="9"/>
        <v>8.8130263579992308E-3</v>
      </c>
      <c r="O28" s="2">
        <f t="shared" si="9"/>
        <v>8.8463399595368405E-3</v>
      </c>
      <c r="P28" s="2">
        <f t="shared" si="9"/>
        <v>8.8028943916759819E-3</v>
      </c>
      <c r="Q28" s="2">
        <f t="shared" si="9"/>
        <v>8.8207145660869988E-3</v>
      </c>
      <c r="R28" s="2"/>
      <c r="S28" s="2"/>
    </row>
    <row r="29" spans="1:19" x14ac:dyDescent="0.25">
      <c r="A29" s="2">
        <f t="shared" si="9"/>
        <v>1.680672268907563E-2</v>
      </c>
      <c r="B29" s="2">
        <f t="shared" si="9"/>
        <v>1.8017128523744954E-2</v>
      </c>
      <c r="C29" s="2">
        <f t="shared" si="9"/>
        <v>1.7987277598554542E-2</v>
      </c>
      <c r="D29" s="2">
        <f t="shared" si="9"/>
        <v>1.8133214572866693E-2</v>
      </c>
      <c r="E29" s="2">
        <f t="shared" si="9"/>
        <v>1.8045654422950804E-2</v>
      </c>
      <c r="F29" s="2"/>
      <c r="G29" s="2"/>
      <c r="H29" s="2">
        <f t="shared" si="9"/>
        <v>1.7243641795070007E-2</v>
      </c>
      <c r="I29" s="2">
        <f t="shared" si="9"/>
        <v>1.7204437230815071E-2</v>
      </c>
      <c r="J29" s="2">
        <f t="shared" si="9"/>
        <v>1.7193690534546679E-2</v>
      </c>
      <c r="K29" s="2">
        <f t="shared" si="9"/>
        <v>1.7213896434313491E-2</v>
      </c>
      <c r="L29" s="2"/>
      <c r="M29" s="2"/>
      <c r="N29" s="2">
        <f t="shared" si="9"/>
        <v>1.6920313445422514E-2</v>
      </c>
      <c r="O29" s="2">
        <f t="shared" si="9"/>
        <v>1.6905596276440987E-2</v>
      </c>
      <c r="P29" s="2">
        <f t="shared" si="9"/>
        <v>1.691383702401714E-2</v>
      </c>
      <c r="Q29" s="2">
        <f t="shared" si="9"/>
        <v>1.6913246770584665E-2</v>
      </c>
      <c r="R29" s="2"/>
      <c r="S29" s="2"/>
    </row>
    <row r="30" spans="1:19" x14ac:dyDescent="0.25">
      <c r="A30" s="2">
        <f t="shared" si="9"/>
        <v>3.3613445378151259E-2</v>
      </c>
      <c r="B30" s="2">
        <f t="shared" si="9"/>
        <v>3.3550246862716418E-2</v>
      </c>
      <c r="C30" s="2">
        <f t="shared" si="9"/>
        <v>3.4073698001407242E-2</v>
      </c>
      <c r="D30" s="2">
        <f t="shared" si="9"/>
        <v>3.4262298452029355E-2</v>
      </c>
      <c r="E30" s="2">
        <f t="shared" si="9"/>
        <v>3.3959397465202656E-2</v>
      </c>
      <c r="F30" s="2"/>
      <c r="G30" s="2"/>
      <c r="H30" s="2">
        <f t="shared" si="9"/>
        <v>3.3894582425523435E-2</v>
      </c>
      <c r="I30" s="2">
        <f t="shared" si="9"/>
        <v>3.387345689467116E-2</v>
      </c>
      <c r="J30" s="2">
        <f t="shared" si="9"/>
        <v>3.3841073520070632E-2</v>
      </c>
      <c r="K30" s="2">
        <f t="shared" si="9"/>
        <v>3.3869689980566699E-2</v>
      </c>
      <c r="L30" s="2"/>
      <c r="M30" s="2"/>
      <c r="N30" s="2">
        <f t="shared" si="9"/>
        <v>3.3960135555277084E-2</v>
      </c>
      <c r="O30" s="2">
        <f t="shared" si="9"/>
        <v>3.3845918486843748E-2</v>
      </c>
      <c r="P30" s="2">
        <f t="shared" si="9"/>
        <v>3.3991799818211856E-2</v>
      </c>
      <c r="Q30" s="2">
        <f t="shared" si="9"/>
        <v>3.3932502145382452E-2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8" t="s">
        <v>5</v>
      </c>
      <c r="F33" s="28"/>
      <c r="G33" s="28"/>
      <c r="H33" s="77" t="s">
        <v>6</v>
      </c>
      <c r="I33" s="77"/>
      <c r="J33" s="77"/>
      <c r="K33" s="8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 t="shared" ref="A34:Q39" si="10"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>
        <f t="shared" si="10"/>
        <v>0.44100044100044095</v>
      </c>
      <c r="O34" s="2">
        <f t="shared" si="10"/>
        <v>0.439119657339064</v>
      </c>
      <c r="P34" s="2">
        <f t="shared" si="10"/>
        <v>0.43647020311452667</v>
      </c>
      <c r="Q34" s="2">
        <f>1/Q13</f>
        <v>0.43885555813022947</v>
      </c>
      <c r="R34" s="2"/>
      <c r="S34" s="2"/>
    </row>
    <row r="35" spans="1:19" x14ac:dyDescent="0.25">
      <c r="A35" s="2">
        <f t="shared" si="10"/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10"/>
        <v>0.50198103228813706</v>
      </c>
      <c r="O35" s="2">
        <f t="shared" si="10"/>
        <v>0.48747187051763985</v>
      </c>
      <c r="P35" s="2">
        <f t="shared" si="10"/>
        <v>0.49020960786114959</v>
      </c>
      <c r="Q35" s="2">
        <f t="shared" si="10"/>
        <v>0.49314112524859077</v>
      </c>
      <c r="R35" s="2"/>
      <c r="S35" s="2"/>
    </row>
    <row r="36" spans="1:19" x14ac:dyDescent="0.25">
      <c r="A36" s="2">
        <f t="shared" si="10"/>
        <v>500</v>
      </c>
      <c r="B36" s="2">
        <f t="shared" si="10"/>
        <v>1.6746222952739065</v>
      </c>
      <c r="C36" s="2">
        <f t="shared" si="10"/>
        <v>1.5735807689917314</v>
      </c>
      <c r="D36" s="2">
        <f t="shared" si="10"/>
        <v>1.5591998029381089</v>
      </c>
      <c r="E36" s="2">
        <f t="shared" si="10"/>
        <v>1.6008559422472159</v>
      </c>
      <c r="F36" s="2"/>
      <c r="G36" s="2"/>
      <c r="H36" s="2">
        <f t="shared" si="10"/>
        <v>1.0590769121233157</v>
      </c>
      <c r="I36" s="2">
        <f t="shared" si="10"/>
        <v>1.0779127080926334</v>
      </c>
      <c r="J36" s="2">
        <f t="shared" si="10"/>
        <v>1.0939485798203259</v>
      </c>
      <c r="K36" s="2">
        <f t="shared" si="10"/>
        <v>1.0767905488555256</v>
      </c>
      <c r="L36" s="2"/>
      <c r="M36" s="2"/>
      <c r="N36" s="2">
        <f t="shared" si="10"/>
        <v>0.55600682439972871</v>
      </c>
      <c r="O36" s="2">
        <f t="shared" si="10"/>
        <v>0.55432785651200145</v>
      </c>
      <c r="P36" s="2">
        <f t="shared" si="10"/>
        <v>0.54975489709188896</v>
      </c>
      <c r="Q36" s="2">
        <f t="shared" si="10"/>
        <v>0.55335054920042004</v>
      </c>
      <c r="R36" s="2"/>
      <c r="S36" s="2"/>
    </row>
    <row r="37" spans="1:19" x14ac:dyDescent="0.25">
      <c r="A37" s="2">
        <f t="shared" si="10"/>
        <v>1000</v>
      </c>
      <c r="B37" s="2">
        <f t="shared" si="10"/>
        <v>1.7419371365627481</v>
      </c>
      <c r="C37" s="2">
        <f t="shared" si="10"/>
        <v>1.7362314294364178</v>
      </c>
      <c r="D37" s="2">
        <f t="shared" si="10"/>
        <v>1.7488632388947185</v>
      </c>
      <c r="E37" s="2">
        <f t="shared" si="10"/>
        <v>1.742328629534081</v>
      </c>
      <c r="F37" s="2"/>
      <c r="G37" s="2"/>
      <c r="H37" s="2">
        <f t="shared" si="10"/>
        <v>1.2703814827486999</v>
      </c>
      <c r="I37" s="2">
        <f t="shared" si="10"/>
        <v>1.286460061901431</v>
      </c>
      <c r="J37" s="2">
        <f t="shared" si="10"/>
        <v>1.2943955933988001</v>
      </c>
      <c r="K37" s="2">
        <f t="shared" si="10"/>
        <v>1.283667737168851</v>
      </c>
      <c r="L37" s="2"/>
      <c r="M37" s="2"/>
      <c r="N37" s="2">
        <f t="shared" si="10"/>
        <v>1.0364499412097723</v>
      </c>
      <c r="O37" s="2">
        <f t="shared" si="10"/>
        <v>1.0388884766315569</v>
      </c>
      <c r="P37" s="2">
        <f t="shared" si="10"/>
        <v>1.0388961858978136</v>
      </c>
      <c r="Q37" s="2">
        <f t="shared" si="10"/>
        <v>1.0380769232446796</v>
      </c>
      <c r="R37" s="2"/>
      <c r="S37" s="2"/>
    </row>
    <row r="38" spans="1:19" x14ac:dyDescent="0.25">
      <c r="A38" s="2">
        <f t="shared" si="10"/>
        <v>2000</v>
      </c>
      <c r="B38" s="2">
        <f t="shared" si="10"/>
        <v>2.468430792616239</v>
      </c>
      <c r="C38" s="2">
        <f t="shared" si="10"/>
        <v>2.452482128309331</v>
      </c>
      <c r="D38" s="2">
        <f t="shared" si="10"/>
        <v>2.4246593149909552</v>
      </c>
      <c r="E38" s="2">
        <f t="shared" si="10"/>
        <v>2.4483901474722995</v>
      </c>
      <c r="F38" s="2"/>
      <c r="G38" s="2"/>
      <c r="H38" s="2">
        <f t="shared" si="10"/>
        <v>2.2111437930964004</v>
      </c>
      <c r="I38" s="2">
        <f t="shared" si="10"/>
        <v>2.2129159910144454</v>
      </c>
      <c r="J38" s="2">
        <f t="shared" si="10"/>
        <v>2.2322391609782088</v>
      </c>
      <c r="K38" s="2">
        <f t="shared" si="10"/>
        <v>2.2187252957057408</v>
      </c>
      <c r="L38" s="2"/>
      <c r="M38" s="2"/>
      <c r="N38" s="2">
        <f t="shared" si="10"/>
        <v>2.097500273203817</v>
      </c>
      <c r="O38" s="2">
        <f t="shared" si="10"/>
        <v>2.1054289103697683</v>
      </c>
      <c r="P38" s="2">
        <f t="shared" si="10"/>
        <v>2.0950888652188837</v>
      </c>
      <c r="Q38" s="2">
        <f t="shared" si="10"/>
        <v>2.0993300667287054</v>
      </c>
      <c r="R38" s="2"/>
      <c r="S38" s="2"/>
    </row>
    <row r="39" spans="1:19" x14ac:dyDescent="0.25">
      <c r="A39" s="2">
        <f t="shared" si="10"/>
        <v>4000</v>
      </c>
      <c r="B39" s="2">
        <f t="shared" si="10"/>
        <v>4.2880765886512986</v>
      </c>
      <c r="C39" s="2">
        <f t="shared" si="10"/>
        <v>4.2809720684559807</v>
      </c>
      <c r="D39" s="2">
        <f t="shared" si="10"/>
        <v>4.3157050683422726</v>
      </c>
      <c r="E39" s="2">
        <f t="shared" si="10"/>
        <v>4.2948657526622913</v>
      </c>
      <c r="F39" s="2"/>
      <c r="G39" s="2"/>
      <c r="H39" s="2">
        <f t="shared" si="10"/>
        <v>4.1039867472266618</v>
      </c>
      <c r="I39" s="2">
        <f t="shared" si="10"/>
        <v>4.0946560609339873</v>
      </c>
      <c r="J39" s="2">
        <f t="shared" si="10"/>
        <v>4.0920983472221097</v>
      </c>
      <c r="K39" s="2">
        <f t="shared" si="10"/>
        <v>4.0969073513666112</v>
      </c>
      <c r="L39" s="2"/>
      <c r="M39" s="2"/>
      <c r="N39" s="2">
        <f t="shared" si="10"/>
        <v>4.0270346000105581</v>
      </c>
      <c r="O39" s="2">
        <f t="shared" si="10"/>
        <v>4.0235319137929544</v>
      </c>
      <c r="P39" s="2">
        <f t="shared" si="10"/>
        <v>4.0254932117160793</v>
      </c>
      <c r="Q39" s="2">
        <f t="shared" si="10"/>
        <v>4.02535273139915</v>
      </c>
      <c r="R39" s="2"/>
      <c r="S39" s="2"/>
    </row>
    <row r="40" spans="1:19" x14ac:dyDescent="0.25">
      <c r="A40" s="2">
        <f>1/A19</f>
        <v>8000</v>
      </c>
      <c r="B40" s="2">
        <f t="shared" ref="B40:Q40" si="11">1/B19</f>
        <v>7.9849587533265076</v>
      </c>
      <c r="C40" s="2">
        <f t="shared" si="11"/>
        <v>8.1095401243349237</v>
      </c>
      <c r="D40" s="2">
        <f t="shared" si="11"/>
        <v>8.154427031582987</v>
      </c>
      <c r="E40" s="2">
        <f t="shared" si="11"/>
        <v>8.0823365967182319</v>
      </c>
      <c r="F40" s="2"/>
      <c r="G40" s="2"/>
      <c r="H40" s="2">
        <f t="shared" si="11"/>
        <v>8.0669106172745764</v>
      </c>
      <c r="I40" s="2">
        <f t="shared" si="11"/>
        <v>8.0618827409317362</v>
      </c>
      <c r="J40" s="2">
        <f t="shared" si="11"/>
        <v>8.0541754977768107</v>
      </c>
      <c r="K40" s="2">
        <f t="shared" si="11"/>
        <v>8.060986215374875</v>
      </c>
      <c r="L40" s="2"/>
      <c r="M40" s="2"/>
      <c r="N40" s="2">
        <f t="shared" si="11"/>
        <v>8.0825122621559444</v>
      </c>
      <c r="O40" s="2">
        <f t="shared" si="11"/>
        <v>8.0553285998688118</v>
      </c>
      <c r="P40" s="2">
        <f t="shared" si="11"/>
        <v>8.090048356734421</v>
      </c>
      <c r="Q40" s="2">
        <f t="shared" si="11"/>
        <v>8.0759355106010222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:D44" si="12">LOG(B13)</f>
        <v>-0.1340402884261146</v>
      </c>
      <c r="C44">
        <f t="shared" si="12"/>
        <v>-0.1340402884261146</v>
      </c>
      <c r="D44">
        <f t="shared" si="12"/>
        <v>-0.1340402884261146</v>
      </c>
      <c r="H44">
        <f t="shared" ref="H44:J44" si="13">LOG(H13)</f>
        <v>6.7505805466465188E-2</v>
      </c>
      <c r="I44">
        <f t="shared" si="13"/>
        <v>6.7505805466465188E-2</v>
      </c>
      <c r="J44">
        <f t="shared" si="13"/>
        <v>6.7505805466465188E-2</v>
      </c>
      <c r="N44">
        <f t="shared" ref="N44:P44" si="14">LOG(N13)</f>
        <v>0.35556097623746247</v>
      </c>
      <c r="O44">
        <f t="shared" si="14"/>
        <v>0.35741712112198648</v>
      </c>
      <c r="P44">
        <f t="shared" si="14"/>
        <v>0.36004539930009122</v>
      </c>
      <c r="Q44">
        <f>LOG(Q13)</f>
        <v>0.35767839690861547</v>
      </c>
    </row>
    <row r="45" spans="1:19" x14ac:dyDescent="0.25">
      <c r="A45">
        <f t="shared" ref="A45:Q50" si="15">LOG(A14)</f>
        <v>-2.5228787452803374</v>
      </c>
      <c r="B45">
        <f t="shared" ref="B45:D45" si="16">LOG(B14)</f>
        <v>-0.15180286534947005</v>
      </c>
      <c r="C45">
        <f t="shared" si="16"/>
        <v>-0.15180286534947005</v>
      </c>
      <c r="D45">
        <f t="shared" si="16"/>
        <v>-0.15180286534947005</v>
      </c>
      <c r="H45">
        <f t="shared" ref="H45:J45" si="17">LOG(H14)</f>
        <v>3.7311867099589058E-2</v>
      </c>
      <c r="I45">
        <f t="shared" si="17"/>
        <v>3.7311867099589058E-2</v>
      </c>
      <c r="J45">
        <f t="shared" si="17"/>
        <v>3.7311867099589058E-2</v>
      </c>
      <c r="N45">
        <f t="shared" si="15"/>
        <v>0.29931269267216337</v>
      </c>
      <c r="O45">
        <f t="shared" si="15"/>
        <v>0.3120504401324925</v>
      </c>
      <c r="P45">
        <f t="shared" si="15"/>
        <v>0.30961818104765149</v>
      </c>
      <c r="Q45">
        <f t="shared" si="15"/>
        <v>0.30702877819533375</v>
      </c>
    </row>
    <row r="46" spans="1:19" x14ac:dyDescent="0.25">
      <c r="A46">
        <f t="shared" si="15"/>
        <v>-2.6989700043360187</v>
      </c>
      <c r="B46">
        <f t="shared" si="15"/>
        <v>-0.22391686893961843</v>
      </c>
      <c r="C46">
        <f t="shared" si="15"/>
        <v>-0.19688903935420896</v>
      </c>
      <c r="D46">
        <f t="shared" si="15"/>
        <v>-0.19290177122058524</v>
      </c>
      <c r="E46">
        <f t="shared" si="15"/>
        <v>-0.2043522524052428</v>
      </c>
      <c r="H46">
        <f t="shared" si="15"/>
        <v>-2.4927500520933624E-2</v>
      </c>
      <c r="I46">
        <f t="shared" si="15"/>
        <v>-3.2583592085711446E-2</v>
      </c>
      <c r="J46">
        <f t="shared" si="15"/>
        <v>-3.89969088117448E-2</v>
      </c>
      <c r="K46">
        <f t="shared" si="15"/>
        <v>-3.2131235031920467E-2</v>
      </c>
      <c r="N46">
        <f t="shared" si="15"/>
        <v>0.25491987787665538</v>
      </c>
      <c r="O46">
        <f t="shared" si="15"/>
        <v>0.2562332963570878</v>
      </c>
      <c r="P46">
        <f t="shared" si="15"/>
        <v>0.25983089335323428</v>
      </c>
      <c r="Q46">
        <f t="shared" si="15"/>
        <v>0.25699965468002817</v>
      </c>
    </row>
    <row r="47" spans="1:19" x14ac:dyDescent="0.25">
      <c r="A47">
        <f t="shared" si="15"/>
        <v>-3</v>
      </c>
      <c r="B47">
        <f t="shared" si="15"/>
        <v>-0.24103247803299177</v>
      </c>
      <c r="C47">
        <f t="shared" si="15"/>
        <v>-0.23960761359870517</v>
      </c>
      <c r="D47">
        <f t="shared" si="15"/>
        <v>-0.24275584897802999</v>
      </c>
      <c r="E47">
        <f t="shared" si="15"/>
        <v>-0.24113007290622082</v>
      </c>
      <c r="H47">
        <f t="shared" si="15"/>
        <v>-0.10393415479439572</v>
      </c>
      <c r="I47">
        <f t="shared" si="15"/>
        <v>-0.10939630810170223</v>
      </c>
      <c r="J47">
        <f t="shared" si="15"/>
        <v>-0.1120670257717179</v>
      </c>
      <c r="K47">
        <f t="shared" si="15"/>
        <v>-0.1084526260788653</v>
      </c>
      <c r="N47">
        <f t="shared" si="15"/>
        <v>-1.5548331242839502E-2</v>
      </c>
      <c r="O47">
        <f t="shared" si="15"/>
        <v>-1.656892909414695E-2</v>
      </c>
      <c r="P47">
        <f t="shared" si="15"/>
        <v>-1.6572151845623783E-2</v>
      </c>
      <c r="Q47">
        <f t="shared" si="15"/>
        <v>-1.6229536655882018E-2</v>
      </c>
    </row>
    <row r="48" spans="1:19" x14ac:dyDescent="0.25">
      <c r="A48">
        <f t="shared" si="15"/>
        <v>-3.3010299956639813</v>
      </c>
      <c r="B48">
        <f t="shared" si="15"/>
        <v>-0.39242095541367605</v>
      </c>
      <c r="C48">
        <f t="shared" si="15"/>
        <v>-0.38960585127933789</v>
      </c>
      <c r="D48">
        <f t="shared" si="15"/>
        <v>-0.38465072520069366</v>
      </c>
      <c r="E48">
        <f t="shared" si="15"/>
        <v>-0.38888062319317562</v>
      </c>
      <c r="H48">
        <f t="shared" si="15"/>
        <v>-0.34461698614167624</v>
      </c>
      <c r="I48">
        <f t="shared" si="15"/>
        <v>-0.34496492710783566</v>
      </c>
      <c r="J48">
        <f t="shared" si="15"/>
        <v>-0.34874072285014363</v>
      </c>
      <c r="K48">
        <f t="shared" si="15"/>
        <v>-0.34610353479425382</v>
      </c>
      <c r="N48">
        <f t="shared" si="15"/>
        <v>-0.32170202606851017</v>
      </c>
      <c r="O48">
        <f t="shared" si="15"/>
        <v>-0.3233405820871551</v>
      </c>
      <c r="P48">
        <f t="shared" si="15"/>
        <v>-0.32120244871314413</v>
      </c>
      <c r="Q48">
        <f t="shared" si="15"/>
        <v>-0.32208072580944247</v>
      </c>
    </row>
    <row r="49" spans="1:26" x14ac:dyDescent="0.25">
      <c r="A49">
        <f t="shared" si="15"/>
        <v>-3.6020599913279625</v>
      </c>
      <c r="B49">
        <f t="shared" si="15"/>
        <v>-0.63226253361838658</v>
      </c>
      <c r="C49">
        <f t="shared" si="15"/>
        <v>-0.63154239425453562</v>
      </c>
      <c r="D49">
        <f t="shared" si="15"/>
        <v>-0.63505175770501687</v>
      </c>
      <c r="E49">
        <f t="shared" si="15"/>
        <v>-0.63294959336186585</v>
      </c>
      <c r="H49">
        <f t="shared" si="15"/>
        <v>-0.61320594966330577</v>
      </c>
      <c r="I49">
        <f t="shared" si="15"/>
        <v>-0.61221742816929192</v>
      </c>
      <c r="J49">
        <f t="shared" si="15"/>
        <v>-0.61194606275825902</v>
      </c>
      <c r="K49">
        <f t="shared" si="15"/>
        <v>-0.61245614280469307</v>
      </c>
      <c r="N49">
        <f t="shared" si="15"/>
        <v>-0.60498536105245393</v>
      </c>
      <c r="O49">
        <f t="shared" si="15"/>
        <v>-0.60460745040740238</v>
      </c>
      <c r="P49">
        <f t="shared" si="15"/>
        <v>-0.60481909861795147</v>
      </c>
      <c r="Q49">
        <f t="shared" si="15"/>
        <v>-0.60480394248978908</v>
      </c>
    </row>
    <row r="50" spans="1:26" x14ac:dyDescent="0.25">
      <c r="A50">
        <f t="shared" si="15"/>
        <v>-3.9030899869919438</v>
      </c>
      <c r="B50">
        <f t="shared" si="15"/>
        <v>-0.90227267711207715</v>
      </c>
      <c r="C50">
        <f t="shared" si="15"/>
        <v>-0.90899622694524995</v>
      </c>
      <c r="D50">
        <f t="shared" si="15"/>
        <v>-0.91139345087429102</v>
      </c>
      <c r="E50">
        <f t="shared" si="15"/>
        <v>-0.90753693309665218</v>
      </c>
      <c r="H50">
        <f t="shared" si="15"/>
        <v>-0.90670724491377286</v>
      </c>
      <c r="I50">
        <f t="shared" si="15"/>
        <v>-0.90643647710447384</v>
      </c>
      <c r="J50">
        <f t="shared" si="15"/>
        <v>-0.90602108850529273</v>
      </c>
      <c r="K50">
        <f t="shared" si="15"/>
        <v>-0.9063881784916541</v>
      </c>
      <c r="N50">
        <f t="shared" si="15"/>
        <v>-0.90754637216174072</v>
      </c>
      <c r="O50">
        <f t="shared" si="15"/>
        <v>-0.90608326122935023</v>
      </c>
      <c r="P50">
        <f t="shared" si="15"/>
        <v>-0.9079511175331817</v>
      </c>
      <c r="Q50">
        <f t="shared" si="15"/>
        <v>-0.90719284227978125</v>
      </c>
    </row>
    <row r="51" spans="1:2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3" t="s">
        <v>24</v>
      </c>
      <c r="B52" s="3"/>
      <c r="C52" s="3"/>
      <c r="D52" s="3"/>
      <c r="E52" s="3"/>
      <c r="F52" s="3"/>
      <c r="G52" s="3"/>
      <c r="H52" s="3"/>
      <c r="I52" s="3"/>
      <c r="J52" s="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"/>
      <c r="W53" s="1"/>
      <c r="X53" s="1"/>
      <c r="Y53" s="1"/>
      <c r="Z53" s="1"/>
    </row>
    <row r="54" spans="1:26" x14ac:dyDescent="0.25">
      <c r="A54" t="s">
        <v>11</v>
      </c>
      <c r="B54" s="1">
        <v>8.8590000000000001E-4</v>
      </c>
      <c r="C54" s="1"/>
      <c r="D54" s="1"/>
      <c r="E54" s="1"/>
      <c r="F54" s="1"/>
      <c r="G54" s="1"/>
      <c r="H54" s="1">
        <v>9.4760000000000005E-4</v>
      </c>
      <c r="I54" s="1"/>
      <c r="J54" s="1"/>
      <c r="K54" s="1"/>
      <c r="L54" s="1"/>
      <c r="M54" s="1"/>
      <c r="N54" s="1">
        <v>9.9179999999999993E-4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t="s">
        <v>12</v>
      </c>
      <c r="B56" s="1">
        <v>0.88749999999999996</v>
      </c>
      <c r="C56" s="1"/>
      <c r="D56" s="1"/>
      <c r="E56" s="1"/>
      <c r="F56" s="1"/>
      <c r="G56" s="1"/>
      <c r="H56" s="1">
        <v>0.40989999999999999</v>
      </c>
      <c r="I56" s="1"/>
      <c r="J56" s="1"/>
      <c r="K56" s="1"/>
      <c r="L56" s="1"/>
      <c r="M56" s="1"/>
      <c r="N56" s="1">
        <v>0.1105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t="s">
        <v>13</v>
      </c>
      <c r="B57" s="1">
        <f>1/B56</f>
        <v>1.1267605633802817</v>
      </c>
      <c r="C57" s="1"/>
      <c r="D57" s="1"/>
      <c r="E57" s="1"/>
      <c r="F57" s="1"/>
      <c r="G57" s="1"/>
      <c r="H57" s="1">
        <f t="shared" ref="H57:N57" si="18">1/H56</f>
        <v>2.4396194193705782</v>
      </c>
      <c r="I57" s="1"/>
      <c r="J57" s="1"/>
      <c r="K57" s="1"/>
      <c r="L57" s="1"/>
      <c r="M57" s="1"/>
      <c r="N57" s="1">
        <f t="shared" si="18"/>
        <v>9.0497737556561084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t="s">
        <v>14</v>
      </c>
      <c r="B58" s="1">
        <f>1/(B54*B57)</f>
        <v>1001.8060729201942</v>
      </c>
      <c r="C58" s="1"/>
      <c r="D58" s="1"/>
      <c r="E58" s="1"/>
      <c r="F58" s="1"/>
      <c r="G58" s="1"/>
      <c r="H58" s="1">
        <f t="shared" ref="H58:N58" si="19">1/(H54*H57)</f>
        <v>432.566483748417</v>
      </c>
      <c r="I58" s="1"/>
      <c r="J58" s="1"/>
      <c r="K58" s="1"/>
      <c r="L58" s="1"/>
      <c r="M58" s="1"/>
      <c r="N58" s="1">
        <f t="shared" si="19"/>
        <v>111.41359144988911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t="s">
        <v>15</v>
      </c>
      <c r="B59" s="1">
        <f>B58*B57</f>
        <v>1128.7955751213456</v>
      </c>
      <c r="C59" s="1"/>
      <c r="D59" s="1"/>
      <c r="E59" s="1"/>
      <c r="F59" s="1"/>
      <c r="G59" s="1"/>
      <c r="H59" s="1">
        <f t="shared" ref="H59:N59" si="20">H58*H57</f>
        <v>1055.2975939214857</v>
      </c>
      <c r="I59" s="1"/>
      <c r="J59" s="1"/>
      <c r="K59" s="1"/>
      <c r="L59" s="1"/>
      <c r="M59" s="1"/>
      <c r="N59" s="1">
        <f t="shared" si="20"/>
        <v>1008.2677959265983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26" x14ac:dyDescent="0.25">
      <c r="A61" t="s">
        <v>17</v>
      </c>
      <c r="B61">
        <f>((B57*B59*A4)/(1+B59*A4))</f>
        <v>1.1267584663312791</v>
      </c>
      <c r="H61">
        <f>((H57*H59*A4)/(1+H59*A4))</f>
        <v>2.4396145626925119</v>
      </c>
      <c r="N61">
        <f>((N57*N59*A4)/(1+N59*A4))</f>
        <v>9.0497548994651229</v>
      </c>
    </row>
    <row r="63" spans="1:26" x14ac:dyDescent="0.25">
      <c r="A63" s="3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6" x14ac:dyDescent="0.25">
      <c r="C64" s="4">
        <v>1</v>
      </c>
      <c r="D64" s="4">
        <v>2</v>
      </c>
      <c r="E64" s="4">
        <v>3</v>
      </c>
      <c r="F64" s="30" t="s">
        <v>59</v>
      </c>
      <c r="G64" s="4" t="s">
        <v>55</v>
      </c>
      <c r="I64" s="30">
        <v>1</v>
      </c>
      <c r="J64" s="4">
        <v>2</v>
      </c>
      <c r="K64" s="4">
        <v>3</v>
      </c>
      <c r="L64" s="30" t="s">
        <v>59</v>
      </c>
      <c r="M64" s="4" t="s">
        <v>55</v>
      </c>
      <c r="O64" s="30">
        <v>1</v>
      </c>
      <c r="P64" s="4">
        <v>2</v>
      </c>
      <c r="Q64" s="4">
        <v>3</v>
      </c>
      <c r="R64" s="30" t="s">
        <v>59</v>
      </c>
      <c r="S64" s="4" t="s">
        <v>55</v>
      </c>
    </row>
    <row r="65" spans="1:20" s="25" customFormat="1" x14ac:dyDescent="0.25">
      <c r="C65" s="63" t="s">
        <v>69</v>
      </c>
      <c r="D65" s="63" t="s">
        <v>70</v>
      </c>
      <c r="E65" s="63" t="s">
        <v>71</v>
      </c>
      <c r="H65" s="64"/>
      <c r="I65" s="63" t="s">
        <v>72</v>
      </c>
      <c r="J65" s="63" t="s">
        <v>73</v>
      </c>
      <c r="K65" s="63" t="s">
        <v>74</v>
      </c>
      <c r="N65" s="64"/>
      <c r="O65" s="63" t="s">
        <v>75</v>
      </c>
      <c r="P65" s="63" t="s">
        <v>76</v>
      </c>
      <c r="Q65" s="63" t="s">
        <v>77</v>
      </c>
    </row>
    <row r="66" spans="1:20" s="25" customFormat="1" ht="17.25" x14ac:dyDescent="0.25">
      <c r="A66" s="21" t="s">
        <v>27</v>
      </c>
      <c r="B66" s="21" t="s">
        <v>46</v>
      </c>
      <c r="C66" s="25">
        <v>0.48359999999999997</v>
      </c>
      <c r="D66" s="25">
        <v>0.49109999999999998</v>
      </c>
      <c r="E66" s="25">
        <v>0.49320000000000003</v>
      </c>
      <c r="F66" s="25">
        <f>AVERAGE(C66:E66)</f>
        <v>0.48930000000000001</v>
      </c>
      <c r="G66" s="25">
        <f>_xlfn.STDEV.S(C66:E66)</f>
        <v>5.0467811523782387E-3</v>
      </c>
      <c r="I66" s="25">
        <v>0.63829999999999998</v>
      </c>
      <c r="J66" s="25">
        <v>0.63629999999999998</v>
      </c>
      <c r="K66" s="25">
        <v>0.63529999999999998</v>
      </c>
      <c r="L66" s="25">
        <f>AVERAGE(I66:K66)</f>
        <v>0.63663333333333327</v>
      </c>
      <c r="M66" s="25">
        <f>_xlfn.STDEV.S(I66:K66)</f>
        <v>1.5275252316519479E-3</v>
      </c>
      <c r="O66" s="25">
        <v>0.86150000000000004</v>
      </c>
      <c r="P66" s="25">
        <v>0.86539999999999995</v>
      </c>
      <c r="Q66" s="25">
        <v>0.8669</v>
      </c>
      <c r="R66" s="25">
        <f>AVERAGE(O66:Q66)</f>
        <v>0.86459999999999992</v>
      </c>
      <c r="S66" s="25">
        <f>_xlfn.STDEV.S(O66:Q66)</f>
        <v>2.7874719729532402E-3</v>
      </c>
      <c r="T66" s="21" t="s">
        <v>46</v>
      </c>
    </row>
    <row r="67" spans="1:20" s="25" customFormat="1" ht="18" x14ac:dyDescent="0.25">
      <c r="A67" s="21" t="s">
        <v>29</v>
      </c>
      <c r="B67" s="21"/>
      <c r="C67" s="25">
        <v>1.0980000000000001</v>
      </c>
      <c r="D67" s="25">
        <v>1.1124000000000001</v>
      </c>
      <c r="E67" s="25">
        <v>1.131</v>
      </c>
      <c r="F67" s="25">
        <f t="shared" ref="F67:F69" si="21">AVERAGE(C67:E67)</f>
        <v>1.1138000000000001</v>
      </c>
      <c r="G67" s="25">
        <f t="shared" ref="G67" si="22">_xlfn.STDEV.S(C67:E67)</f>
        <v>1.6544485486106802E-2</v>
      </c>
      <c r="I67" s="25">
        <v>1.6839999999999999</v>
      </c>
      <c r="J67" s="25">
        <v>1.6759999999999999</v>
      </c>
      <c r="K67" s="25">
        <v>1.671</v>
      </c>
      <c r="L67" s="25">
        <f t="shared" ref="L67:L69" si="23">AVERAGE(I67:K67)</f>
        <v>1.6769999999999998</v>
      </c>
      <c r="M67" s="25">
        <f t="shared" ref="M67" si="24">_xlfn.STDEV.S(I67:K67)</f>
        <v>6.5574385243019557E-3</v>
      </c>
      <c r="O67" s="25">
        <v>2.5026999999999999</v>
      </c>
      <c r="P67" s="25">
        <v>2.5167000000000002</v>
      </c>
      <c r="Q67" s="25">
        <v>2.5217999999999998</v>
      </c>
      <c r="R67" s="25">
        <f t="shared" ref="R67:R69" si="25">AVERAGE(O67:Q67)</f>
        <v>2.5137333333333332</v>
      </c>
      <c r="S67" s="25">
        <f t="shared" ref="S67" si="26">_xlfn.STDEV.S(O67:Q67)</f>
        <v>9.889556781440368E-3</v>
      </c>
      <c r="T67" s="21"/>
    </row>
    <row r="68" spans="1:20" s="25" customFormat="1" ht="17.25" x14ac:dyDescent="0.25">
      <c r="A68" s="21" t="s">
        <v>31</v>
      </c>
      <c r="B68" s="21" t="s">
        <v>46</v>
      </c>
      <c r="C68" s="25">
        <f t="shared" ref="C68:E68" si="27">C66-1</f>
        <v>-0.51639999999999997</v>
      </c>
      <c r="D68" s="25">
        <f t="shared" si="27"/>
        <v>-0.50890000000000002</v>
      </c>
      <c r="E68" s="25">
        <f t="shared" si="27"/>
        <v>-0.50679999999999992</v>
      </c>
      <c r="F68" s="25">
        <f t="shared" si="21"/>
        <v>-0.51070000000000004</v>
      </c>
      <c r="I68" s="25">
        <f t="shared" ref="I68:K68" si="28">I66-1</f>
        <v>-0.36170000000000002</v>
      </c>
      <c r="J68" s="25">
        <f t="shared" si="28"/>
        <v>-0.36370000000000002</v>
      </c>
      <c r="K68" s="25">
        <f t="shared" si="28"/>
        <v>-0.36470000000000002</v>
      </c>
      <c r="L68" s="25">
        <f t="shared" si="23"/>
        <v>-0.36336666666666667</v>
      </c>
      <c r="O68" s="25">
        <f t="shared" ref="O68:Q68" si="29">O66-1</f>
        <v>-0.13849999999999996</v>
      </c>
      <c r="P68" s="25">
        <f t="shared" si="29"/>
        <v>-0.13460000000000005</v>
      </c>
      <c r="Q68" s="25">
        <f t="shared" si="29"/>
        <v>-0.1331</v>
      </c>
      <c r="R68" s="25">
        <f t="shared" si="25"/>
        <v>-0.13539999999999999</v>
      </c>
      <c r="T68" s="21" t="s">
        <v>46</v>
      </c>
    </row>
    <row r="69" spans="1:20" s="25" customFormat="1" ht="18" x14ac:dyDescent="0.25">
      <c r="A69" s="21" t="s">
        <v>33</v>
      </c>
      <c r="B69" s="21" t="s">
        <v>47</v>
      </c>
      <c r="C69" s="25">
        <f>10^C67</f>
        <v>12.531411749414167</v>
      </c>
      <c r="D69" s="25">
        <f>10^D67</f>
        <v>12.953883889748887</v>
      </c>
      <c r="E69" s="25">
        <f>10^E67</f>
        <v>13.520725631942774</v>
      </c>
      <c r="F69" s="25">
        <f t="shared" si="21"/>
        <v>13.002007090368609</v>
      </c>
      <c r="G69" s="25">
        <f t="shared" ref="G69" si="30">_xlfn.STDEV.S(C69:E69)</f>
        <v>0.49640947953214132</v>
      </c>
      <c r="I69" s="25">
        <f t="shared" ref="I69:K69" si="31">10^I67</f>
        <v>48.305880203977267</v>
      </c>
      <c r="J69" s="25">
        <f t="shared" si="31"/>
        <v>47.424198526024476</v>
      </c>
      <c r="K69" s="25">
        <f t="shared" si="31"/>
        <v>46.881338214526536</v>
      </c>
      <c r="L69" s="25">
        <f t="shared" si="23"/>
        <v>47.537138981509429</v>
      </c>
      <c r="M69" s="25">
        <f t="shared" ref="M69" si="32">_xlfn.STDEV.S(I69:K69)</f>
        <v>0.71895523490056223</v>
      </c>
      <c r="O69" s="25">
        <f t="shared" ref="O69:Q69" si="33">10^O67</f>
        <v>318.19987155303119</v>
      </c>
      <c r="P69" s="25">
        <f t="shared" si="33"/>
        <v>328.62454665820491</v>
      </c>
      <c r="Q69" s="25">
        <f t="shared" si="33"/>
        <v>332.50639317744015</v>
      </c>
      <c r="R69" s="25">
        <f t="shared" si="25"/>
        <v>326.44360379622543</v>
      </c>
      <c r="S69" s="25">
        <f t="shared" ref="S69" si="34">_xlfn.STDEV.S(O69:Q69)</f>
        <v>7.3984136186641232</v>
      </c>
      <c r="T69" s="21" t="s">
        <v>47</v>
      </c>
    </row>
    <row r="70" spans="1:20" s="25" customFormat="1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I70" s="25">
        <v>4.0000000000000001E-3</v>
      </c>
      <c r="J70" s="25">
        <v>4.0000000000000001E-3</v>
      </c>
      <c r="K70" s="25">
        <v>4.0000000000000001E-3</v>
      </c>
      <c r="O70" s="25">
        <v>4.0000000000000001E-3</v>
      </c>
      <c r="P70" s="25">
        <v>4.0000000000000001E-3</v>
      </c>
      <c r="Q70" s="25">
        <v>4.0000000000000001E-3</v>
      </c>
      <c r="T70" s="22" t="s">
        <v>35</v>
      </c>
    </row>
    <row r="71" spans="1:20" s="25" customFormat="1" ht="18" x14ac:dyDescent="0.25">
      <c r="A71" s="21" t="s">
        <v>36</v>
      </c>
      <c r="B71" s="21" t="s">
        <v>28</v>
      </c>
      <c r="C71" s="24">
        <f t="shared" ref="C71:E71" si="35">C69*(C70^C68)</f>
        <v>216.91831413005232</v>
      </c>
      <c r="D71" s="24">
        <f t="shared" si="35"/>
        <v>215.1352969926462</v>
      </c>
      <c r="E71" s="24">
        <f t="shared" si="35"/>
        <v>221.96065431488438</v>
      </c>
      <c r="F71" s="25">
        <f t="shared" ref="F71" si="36">AVERAGE(C71:E71)</f>
        <v>218.00475514586097</v>
      </c>
      <c r="G71" s="25">
        <f t="shared" ref="G71" si="37">_xlfn.STDEV.S(C71:E71)</f>
        <v>3.5400058198654225</v>
      </c>
      <c r="H71" s="24"/>
      <c r="I71" s="24">
        <f t="shared" ref="I71:K71" si="38">I69*(I70^I68)</f>
        <v>355.90566528855226</v>
      </c>
      <c r="J71" s="24">
        <f t="shared" si="38"/>
        <v>353.28954152775128</v>
      </c>
      <c r="K71" s="24">
        <f t="shared" si="38"/>
        <v>351.17914825124791</v>
      </c>
      <c r="L71" s="25">
        <f t="shared" ref="L71" si="39">AVERAGE(I71:K71)</f>
        <v>353.4581183558505</v>
      </c>
      <c r="M71" s="25">
        <f t="shared" ref="M71" si="40">_xlfn.STDEV.S(I71:K71)</f>
        <v>2.3677635938182378</v>
      </c>
      <c r="N71" s="24"/>
      <c r="O71" s="24">
        <f t="shared" ref="O71:Q71" si="41">O69*(O70^O68)</f>
        <v>683.61989176333691</v>
      </c>
      <c r="P71" s="24">
        <f>P69*(P70^P68)</f>
        <v>690.97562147650888</v>
      </c>
      <c r="Q71" s="24">
        <f t="shared" si="41"/>
        <v>693.37122618124363</v>
      </c>
      <c r="R71" s="25">
        <f t="shared" ref="R71" si="42">AVERAGE(O71:Q71)</f>
        <v>689.3222464736964</v>
      </c>
      <c r="S71" s="25">
        <f t="shared" ref="S71" si="43">_xlfn.STDEV.S(O71:Q71)</f>
        <v>5.0815713521908483</v>
      </c>
      <c r="T71" s="21" t="s">
        <v>28</v>
      </c>
    </row>
    <row r="72" spans="1:20" s="25" customFormat="1" x14ac:dyDescent="0.25">
      <c r="A72" s="21"/>
      <c r="B72" s="21"/>
      <c r="T72" s="21"/>
    </row>
    <row r="73" spans="1:20" s="25" customFormat="1" x14ac:dyDescent="0.25">
      <c r="A73" s="21" t="s">
        <v>19</v>
      </c>
      <c r="B73" s="21"/>
      <c r="C73" s="24">
        <v>8.3144100000000005</v>
      </c>
      <c r="D73" s="24">
        <v>8.3144100000000005</v>
      </c>
      <c r="E73" s="24">
        <v>8.3144100000000005</v>
      </c>
      <c r="H73" s="24"/>
      <c r="I73" s="24">
        <v>8.3144100000000005</v>
      </c>
      <c r="J73" s="24">
        <v>8.3144100000000005</v>
      </c>
      <c r="K73" s="24">
        <v>8.3144100000000005</v>
      </c>
      <c r="N73" s="24"/>
      <c r="O73" s="24">
        <v>8.3144100000000005</v>
      </c>
      <c r="P73" s="24">
        <v>8.3144100000000005</v>
      </c>
      <c r="Q73" s="24">
        <v>8.3144100000000005</v>
      </c>
      <c r="T73" s="21"/>
    </row>
    <row r="74" spans="1:20" s="25" customFormat="1" x14ac:dyDescent="0.25">
      <c r="A74" s="21" t="s">
        <v>20</v>
      </c>
      <c r="B74" s="21"/>
      <c r="C74" s="24">
        <v>298.14999999999998</v>
      </c>
      <c r="D74" s="24">
        <v>298.14999999999998</v>
      </c>
      <c r="E74" s="24">
        <v>298.14999999999998</v>
      </c>
      <c r="H74" s="24"/>
      <c r="I74" s="24">
        <v>298.14999999999998</v>
      </c>
      <c r="J74" s="24">
        <v>298.14999999999998</v>
      </c>
      <c r="K74" s="24">
        <v>298.14999999999998</v>
      </c>
      <c r="N74" s="24"/>
      <c r="O74" s="24">
        <v>298.14999999999998</v>
      </c>
      <c r="P74" s="24">
        <v>298.14999999999998</v>
      </c>
      <c r="Q74" s="24">
        <v>298.14999999999998</v>
      </c>
      <c r="T74" s="21"/>
    </row>
    <row r="75" spans="1:20" s="25" customFormat="1" x14ac:dyDescent="0.25">
      <c r="B75" s="21"/>
      <c r="C75" s="24"/>
      <c r="D75" s="24"/>
      <c r="E75" s="24"/>
      <c r="H75" s="24"/>
      <c r="I75" s="24"/>
      <c r="J75" s="24"/>
      <c r="K75" s="24"/>
      <c r="N75" s="24"/>
      <c r="O75" s="24"/>
      <c r="P75" s="24"/>
      <c r="Q75" s="24"/>
      <c r="T75" s="21"/>
    </row>
    <row r="76" spans="1:20" s="25" customFormat="1" x14ac:dyDescent="0.25">
      <c r="A76" s="21" t="s">
        <v>37</v>
      </c>
      <c r="B76" s="21"/>
      <c r="C76" s="24">
        <f t="shared" ref="C76:E76" si="44">LN(C71)</f>
        <v>5.3795208500915264</v>
      </c>
      <c r="D76" s="24">
        <f t="shared" si="44"/>
        <v>5.3712671185466734</v>
      </c>
      <c r="E76" s="24">
        <f t="shared" si="44"/>
        <v>5.4025001333488518</v>
      </c>
      <c r="F76" s="25">
        <f t="shared" ref="F76" si="45">AVERAGE(C76:E76)</f>
        <v>5.3844293673290169</v>
      </c>
      <c r="G76" s="25">
        <f t="shared" ref="G76" si="46">_xlfn.STDEV.S(C76:E76)</f>
        <v>1.6184729207229041E-2</v>
      </c>
      <c r="H76" s="24"/>
      <c r="I76" s="24">
        <f t="shared" ref="I76:K76" si="47">LN(I71)</f>
        <v>5.8746657105927476</v>
      </c>
      <c r="J76" s="24">
        <f t="shared" si="47"/>
        <v>5.8672879516845198</v>
      </c>
      <c r="K76" s="24">
        <f t="shared" si="47"/>
        <v>5.8612964871374125</v>
      </c>
      <c r="L76" s="25">
        <f t="shared" ref="L76" si="48">AVERAGE(I76:K76)</f>
        <v>5.8677500498048936</v>
      </c>
      <c r="M76" s="25">
        <f t="shared" ref="M76" si="49">_xlfn.STDEV.S(I76:K76)</f>
        <v>6.6965800939218232E-3</v>
      </c>
      <c r="N76" s="24"/>
      <c r="O76" s="24">
        <f t="shared" ref="O76:Q76" si="50">LN(O71)</f>
        <v>6.527402049360119</v>
      </c>
      <c r="P76" s="24">
        <f t="shared" si="50"/>
        <v>6.5381045430823743</v>
      </c>
      <c r="Q76" s="24">
        <f t="shared" si="50"/>
        <v>6.5415655356798492</v>
      </c>
      <c r="R76" s="25">
        <f t="shared" ref="R76" si="51">AVERAGE(O76:Q76)</f>
        <v>6.535690709374113</v>
      </c>
      <c r="S76" s="25">
        <f t="shared" ref="S76" si="52">_xlfn.STDEV.S(O76:Q76)</f>
        <v>7.3838357958885912E-3</v>
      </c>
      <c r="T76" s="21"/>
    </row>
    <row r="77" spans="1:20" s="25" customFormat="1" x14ac:dyDescent="0.25">
      <c r="A77" s="21"/>
      <c r="B77" s="21"/>
      <c r="C77" s="24"/>
      <c r="D77" s="24"/>
      <c r="E77" s="24"/>
      <c r="H77" s="24"/>
      <c r="I77" s="24"/>
      <c r="J77" s="24"/>
      <c r="K77" s="24"/>
      <c r="N77" s="24"/>
      <c r="O77" s="24"/>
      <c r="P77" s="24"/>
      <c r="Q77" s="24"/>
      <c r="T77" s="21"/>
    </row>
    <row r="78" spans="1:20" s="25" customFormat="1" ht="17.25" x14ac:dyDescent="0.25">
      <c r="A78" s="23" t="s">
        <v>38</v>
      </c>
      <c r="B78" s="21" t="s">
        <v>39</v>
      </c>
      <c r="C78" s="62">
        <f t="shared" ref="C78:E78" si="53">-(C73*C74)*C76</f>
        <v>-13335.516632753108</v>
      </c>
      <c r="D78" s="62">
        <f t="shared" si="53"/>
        <v>-13315.05611640493</v>
      </c>
      <c r="E78" s="62">
        <f t="shared" si="53"/>
        <v>-13392.480928017731</v>
      </c>
      <c r="F78" s="25">
        <f t="shared" ref="F78:F79" si="54">AVERAGE(C78:E78)</f>
        <v>-13347.684559058589</v>
      </c>
      <c r="G78" s="25">
        <f t="shared" ref="G78:G79" si="55">_xlfn.STDEV.S(C78:E78)</f>
        <v>40.120994332781969</v>
      </c>
      <c r="H78" s="62"/>
      <c r="I78" s="62">
        <f t="shared" ref="I78:K78" si="56">-(I73*I74)*I76</f>
        <v>-14562.951697480836</v>
      </c>
      <c r="J78" s="62">
        <f t="shared" si="56"/>
        <v>-14544.66266591561</v>
      </c>
      <c r="K78" s="62">
        <f t="shared" si="56"/>
        <v>-14529.810176753654</v>
      </c>
      <c r="L78" s="25">
        <f t="shared" ref="L78:L79" si="57">AVERAGE(I78:K78)</f>
        <v>-14545.808180050031</v>
      </c>
      <c r="M78" s="25">
        <f t="shared" ref="M78:M79" si="58">_xlfn.STDEV.S(I78:K78)</f>
        <v>16.600429241488971</v>
      </c>
      <c r="N78" s="62"/>
      <c r="O78" s="62">
        <f t="shared" ref="O78:Q78" si="59">-(O73*O74)*O76</f>
        <v>-16181.046792750622</v>
      </c>
      <c r="P78" s="62">
        <f t="shared" si="59"/>
        <v>-16207.577646895865</v>
      </c>
      <c r="Q78" s="62">
        <f t="shared" si="59"/>
        <v>-16216.157244528371</v>
      </c>
      <c r="R78" s="25">
        <f t="shared" ref="R78:R79" si="60">AVERAGE(O78:Q78)</f>
        <v>-16201.593894724952</v>
      </c>
      <c r="S78" s="25">
        <f t="shared" ref="S78:S79" si="61">_xlfn.STDEV.S(O78:Q78)</f>
        <v>18.30409581327606</v>
      </c>
      <c r="T78" s="21" t="s">
        <v>39</v>
      </c>
    </row>
    <row r="79" spans="1:20" s="25" customFormat="1" ht="17.25" x14ac:dyDescent="0.25">
      <c r="A79" s="23" t="s">
        <v>38</v>
      </c>
      <c r="B79" s="21" t="s">
        <v>45</v>
      </c>
      <c r="C79" s="26">
        <f t="shared" ref="C79:E79" si="62">C78/1000</f>
        <v>-13.335516632753109</v>
      </c>
      <c r="D79" s="26">
        <f t="shared" si="62"/>
        <v>-13.31505611640493</v>
      </c>
      <c r="E79" s="26">
        <f t="shared" si="62"/>
        <v>-13.392480928017731</v>
      </c>
      <c r="F79" s="25">
        <f t="shared" si="54"/>
        <v>-13.347684559058591</v>
      </c>
      <c r="G79" s="25">
        <f t="shared" si="55"/>
        <v>4.0120994332782142E-2</v>
      </c>
      <c r="H79" s="26"/>
      <c r="I79" s="26">
        <f t="shared" ref="I79:K79" si="63">I78/1000</f>
        <v>-14.562951697480836</v>
      </c>
      <c r="J79" s="26">
        <f t="shared" si="63"/>
        <v>-14.54466266591561</v>
      </c>
      <c r="K79" s="26">
        <f t="shared" si="63"/>
        <v>-14.529810176753653</v>
      </c>
      <c r="L79" s="25">
        <f t="shared" si="57"/>
        <v>-14.545808180050031</v>
      </c>
      <c r="M79" s="25">
        <f t="shared" si="58"/>
        <v>1.6600429241489335E-2</v>
      </c>
      <c r="N79" s="26"/>
      <c r="O79" s="26">
        <f t="shared" ref="O79:Q79" si="64">O78/1000</f>
        <v>-16.181046792750621</v>
      </c>
      <c r="P79" s="26">
        <f t="shared" si="64"/>
        <v>-16.207577646895864</v>
      </c>
      <c r="Q79" s="26">
        <f t="shared" si="64"/>
        <v>-16.216157244528372</v>
      </c>
      <c r="R79" s="25">
        <f t="shared" si="60"/>
        <v>-16.201593894724951</v>
      </c>
      <c r="S79" s="25">
        <f t="shared" si="61"/>
        <v>1.8304095813276508E-2</v>
      </c>
      <c r="T79" s="21" t="s">
        <v>45</v>
      </c>
    </row>
    <row r="80" spans="1:20" x14ac:dyDescent="0.25">
      <c r="A80" s="23" t="s">
        <v>44</v>
      </c>
    </row>
  </sheetData>
  <mergeCells count="18">
    <mergeCell ref="B42:Q42"/>
    <mergeCell ref="B43:D43"/>
    <mergeCell ref="H43:J43"/>
    <mergeCell ref="N43:P43"/>
    <mergeCell ref="B33:D33"/>
    <mergeCell ref="H33:J33"/>
    <mergeCell ref="N33:P33"/>
    <mergeCell ref="B1:D1"/>
    <mergeCell ref="H1:J1"/>
    <mergeCell ref="N1:P1"/>
    <mergeCell ref="B12:D12"/>
    <mergeCell ref="H12:J12"/>
    <mergeCell ref="N12:P12"/>
    <mergeCell ref="B22:Q22"/>
    <mergeCell ref="B23:D23"/>
    <mergeCell ref="H23:J23"/>
    <mergeCell ref="N23:P23"/>
    <mergeCell ref="B32:Q3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selection activeCell="J13" activeCellId="1" sqref="D13 J13"/>
    </sheetView>
  </sheetViews>
  <sheetFormatPr defaultColWidth="11" defaultRowHeight="15.75" x14ac:dyDescent="0.25"/>
  <cols>
    <col min="1" max="1" width="27.375" bestFit="1" customWidth="1"/>
    <col min="2" max="2" width="14.5" bestFit="1" customWidth="1"/>
    <col min="3" max="4" width="15.5" bestFit="1" customWidth="1"/>
    <col min="8" max="8" width="15.5" bestFit="1" customWidth="1"/>
    <col min="9" max="9" width="15.25" bestFit="1" customWidth="1"/>
    <col min="10" max="10" width="14.375" bestFit="1" customWidth="1"/>
    <col min="14" max="14" width="15.5" bestFit="1" customWidth="1"/>
    <col min="15" max="15" width="13.5" bestFit="1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536.35550000000001</v>
      </c>
      <c r="O2" s="1">
        <v>530.8125</v>
      </c>
      <c r="P2" s="1">
        <v>519.66099999999994</v>
      </c>
      <c r="Q2" s="1">
        <f>AVERAGE(N2:P2)</f>
        <v>528.9430000000001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469.5616</v>
      </c>
      <c r="O3" s="1">
        <v>481.77260000000001</v>
      </c>
      <c r="P3" s="1">
        <v>485.6078</v>
      </c>
      <c r="Q3" s="1">
        <f t="shared" ref="Q3:Q9" si="0">AVERAGE(N3:P3)</f>
        <v>478.98066666666665</v>
      </c>
      <c r="R3" s="1"/>
      <c r="S3" s="1"/>
      <c r="T3" s="3"/>
      <c r="U3" s="3"/>
    </row>
    <row r="4" spans="1:21" x14ac:dyDescent="0.25">
      <c r="A4" s="1">
        <f>2*238</f>
        <v>476</v>
      </c>
      <c r="B4" s="1">
        <v>171.0727</v>
      </c>
      <c r="C4" s="1">
        <v>145.46010000000001</v>
      </c>
      <c r="D4" s="1">
        <v>152.56639999999999</v>
      </c>
      <c r="E4" s="1">
        <f t="shared" ref="E4:E9" si="1">AVERAGE(B4:D4)</f>
        <v>156.3664</v>
      </c>
      <c r="F4" s="1"/>
      <c r="G4" s="1"/>
      <c r="H4" s="1">
        <v>227.7953</v>
      </c>
      <c r="I4" s="1">
        <v>200.81129999999999</v>
      </c>
      <c r="J4" s="1">
        <v>196.12989999999999</v>
      </c>
      <c r="K4" s="1">
        <f t="shared" ref="K4:K9" si="2">AVERAGE(H4:J4)</f>
        <v>208.24549999999999</v>
      </c>
      <c r="L4" s="1"/>
      <c r="M4" s="1"/>
      <c r="N4" s="1">
        <v>408.66699999999997</v>
      </c>
      <c r="O4" s="1">
        <v>424.68369999999999</v>
      </c>
      <c r="P4" s="1">
        <v>427.84269999999998</v>
      </c>
      <c r="Q4" s="1">
        <f t="shared" si="0"/>
        <v>420.39779999999996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146.24639999999999</v>
      </c>
      <c r="C5" s="1">
        <v>143.2475</v>
      </c>
      <c r="D5" s="1">
        <v>142.28819999999999</v>
      </c>
      <c r="E5" s="1">
        <f t="shared" si="1"/>
        <v>143.92736666666667</v>
      </c>
      <c r="F5" s="1"/>
      <c r="G5" s="1"/>
      <c r="H5" s="1">
        <v>171.11099999999999</v>
      </c>
      <c r="I5" s="1">
        <v>162.16050000000001</v>
      </c>
      <c r="J5" s="1">
        <v>167.59700000000001</v>
      </c>
      <c r="K5" s="1">
        <f t="shared" si="2"/>
        <v>166.95616666666669</v>
      </c>
      <c r="L5" s="1"/>
      <c r="M5" s="1"/>
      <c r="N5" s="1">
        <v>235.27979999999999</v>
      </c>
      <c r="O5" s="1">
        <v>235.57300000000001</v>
      </c>
      <c r="P5" s="1">
        <v>235.48070000000001</v>
      </c>
      <c r="Q5" s="1">
        <f t="shared" si="0"/>
        <v>235.44449999999998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105.5159</v>
      </c>
      <c r="C6" s="1">
        <v>106.7945</v>
      </c>
      <c r="D6" s="1">
        <v>106.7979</v>
      </c>
      <c r="E6" s="1">
        <f t="shared" si="1"/>
        <v>106.36943333333333</v>
      </c>
      <c r="F6" s="1"/>
      <c r="G6" s="1"/>
      <c r="H6" s="1">
        <v>115.7741</v>
      </c>
      <c r="I6" s="1">
        <v>115.2316</v>
      </c>
      <c r="J6" s="1">
        <v>114.8779</v>
      </c>
      <c r="K6" s="1">
        <f t="shared" si="2"/>
        <v>115.29453333333333</v>
      </c>
      <c r="L6" s="1"/>
      <c r="M6" s="1"/>
      <c r="N6" s="1">
        <v>118.05240000000001</v>
      </c>
      <c r="O6" s="1">
        <v>116.03530000000001</v>
      </c>
      <c r="P6" s="1">
        <v>116.33410000000001</v>
      </c>
      <c r="Q6" s="1">
        <f t="shared" si="0"/>
        <v>116.80726666666668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58.54345</v>
      </c>
      <c r="C7" s="1">
        <v>58.509900000000002</v>
      </c>
      <c r="D7" s="1">
        <v>58.588050000000003</v>
      </c>
      <c r="E7" s="1">
        <f t="shared" si="1"/>
        <v>58.547133333333335</v>
      </c>
      <c r="F7" s="1"/>
      <c r="G7" s="1"/>
      <c r="H7" s="1">
        <v>58.329749999999997</v>
      </c>
      <c r="I7" s="1">
        <v>57.797550000000001</v>
      </c>
      <c r="J7" s="1">
        <v>57.741900000000001</v>
      </c>
      <c r="K7" s="1">
        <f t="shared" si="2"/>
        <v>57.956399999999995</v>
      </c>
      <c r="L7" s="1"/>
      <c r="M7" s="1"/>
      <c r="N7" s="1">
        <v>56.74</v>
      </c>
      <c r="O7" s="1">
        <v>55.708199999999998</v>
      </c>
      <c r="P7" s="1">
        <v>55.708849999999998</v>
      </c>
      <c r="Q7" s="1">
        <f t="shared" si="0"/>
        <v>56.052349999999997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28.678830000000001</v>
      </c>
      <c r="C8" s="1">
        <v>29.567229999999999</v>
      </c>
      <c r="D8" s="1">
        <v>29.303999999999998</v>
      </c>
      <c r="E8" s="1">
        <f t="shared" si="1"/>
        <v>29.183353333333333</v>
      </c>
      <c r="F8" s="1"/>
      <c r="G8" s="1"/>
      <c r="H8" s="1">
        <v>29.42962</v>
      </c>
      <c r="I8" s="1">
        <v>29.53491</v>
      </c>
      <c r="J8" s="1">
        <v>28.767019999999999</v>
      </c>
      <c r="K8" s="1">
        <f t="shared" si="2"/>
        <v>29.243849999999998</v>
      </c>
      <c r="L8" s="1"/>
      <c r="M8" s="1"/>
      <c r="N8" s="1">
        <v>29.565740000000002</v>
      </c>
      <c r="O8" s="1">
        <v>28.151319999999998</v>
      </c>
      <c r="P8" s="1">
        <v>28.82225</v>
      </c>
      <c r="Q8" s="1">
        <f t="shared" si="0"/>
        <v>28.846436666666666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8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0.7730273981617567</v>
      </c>
      <c r="C13" s="31">
        <v>0.7730273981617567</v>
      </c>
      <c r="D13" s="31">
        <v>0.7730273981617567</v>
      </c>
      <c r="E13" s="2"/>
      <c r="F13" s="2"/>
      <c r="G13" s="2"/>
      <c r="H13" s="31">
        <v>1.0618464780740864</v>
      </c>
      <c r="I13" s="31">
        <v>1.0618464780740864</v>
      </c>
      <c r="J13" s="31">
        <v>1.0618464780740864</v>
      </c>
      <c r="K13" s="2"/>
      <c r="L13" s="2"/>
      <c r="M13" s="2"/>
      <c r="N13" s="2">
        <f t="shared" ref="N13:Q13" si="5">N2/238</f>
        <v>2.2535945378151259</v>
      </c>
      <c r="O13" s="2">
        <f t="shared" si="5"/>
        <v>2.2303046218487395</v>
      </c>
      <c r="P13" s="2">
        <f t="shared" si="5"/>
        <v>2.1834495798319327</v>
      </c>
      <c r="Q13" s="2">
        <f t="shared" si="5"/>
        <v>2.2224495798319333</v>
      </c>
      <c r="R13" s="2"/>
      <c r="S13" s="2"/>
    </row>
    <row r="14" spans="1:21" x14ac:dyDescent="0.25">
      <c r="A14" s="2">
        <f t="shared" ref="A14:A19" si="6">A3/238/1000</f>
        <v>3.0000000000000001E-3</v>
      </c>
      <c r="B14" s="31">
        <v>0.74268693624076199</v>
      </c>
      <c r="C14" s="31">
        <v>0.74268693624076199</v>
      </c>
      <c r="D14" s="31">
        <v>0.74268693624076199</v>
      </c>
      <c r="E14" s="2"/>
      <c r="F14" s="2"/>
      <c r="G14" s="2"/>
      <c r="H14" s="31">
        <v>0.99878011588899052</v>
      </c>
      <c r="I14" s="31">
        <v>0.99878011588899052</v>
      </c>
      <c r="J14" s="31">
        <v>0.99878011588899052</v>
      </c>
      <c r="K14" s="2"/>
      <c r="L14" s="2"/>
      <c r="M14" s="2"/>
      <c r="N14" s="2">
        <f t="shared" ref="B14:Q20" si="7">N3/238</f>
        <v>1.9729478991596638</v>
      </c>
      <c r="O14" s="2">
        <f t="shared" si="7"/>
        <v>2.0242546218487396</v>
      </c>
      <c r="P14" s="2">
        <f t="shared" si="7"/>
        <v>2.0403689075630251</v>
      </c>
      <c r="Q14" s="2">
        <f t="shared" si="7"/>
        <v>2.0125238095238096</v>
      </c>
      <c r="R14" s="2"/>
      <c r="S14" s="2"/>
    </row>
    <row r="15" spans="1:21" x14ac:dyDescent="0.25">
      <c r="A15" s="2">
        <f t="shared" si="6"/>
        <v>2E-3</v>
      </c>
      <c r="B15" s="2">
        <f t="shared" si="7"/>
        <v>0.71879285714285712</v>
      </c>
      <c r="C15" s="2">
        <f t="shared" si="7"/>
        <v>0.61117689075630255</v>
      </c>
      <c r="D15" s="2">
        <f t="shared" si="7"/>
        <v>0.64103529411764704</v>
      </c>
      <c r="E15" s="2">
        <f t="shared" si="7"/>
        <v>0.65700168067226894</v>
      </c>
      <c r="F15" s="2"/>
      <c r="G15" s="2"/>
      <c r="H15" s="2">
        <f t="shared" si="7"/>
        <v>0.95712310924369748</v>
      </c>
      <c r="I15" s="2">
        <f t="shared" si="7"/>
        <v>0.84374495798319327</v>
      </c>
      <c r="J15" s="2">
        <f t="shared" si="7"/>
        <v>0.82407521008403362</v>
      </c>
      <c r="K15" s="2">
        <f t="shared" si="7"/>
        <v>0.87498109243697475</v>
      </c>
      <c r="L15" s="2"/>
      <c r="M15" s="2"/>
      <c r="N15" s="2">
        <f t="shared" si="7"/>
        <v>1.7170882352941175</v>
      </c>
      <c r="O15" s="2">
        <f t="shared" si="7"/>
        <v>1.784385294117647</v>
      </c>
      <c r="P15" s="2">
        <f t="shared" si="7"/>
        <v>1.7976584033613445</v>
      </c>
      <c r="Q15" s="2">
        <f t="shared" si="7"/>
        <v>1.7663773109243697</v>
      </c>
      <c r="R15" s="2"/>
      <c r="S15" s="2"/>
    </row>
    <row r="16" spans="1:21" x14ac:dyDescent="0.25">
      <c r="A16" s="2">
        <f t="shared" si="6"/>
        <v>1E-3</v>
      </c>
      <c r="B16" s="2">
        <f t="shared" si="7"/>
        <v>0.61448067226890757</v>
      </c>
      <c r="C16" s="2">
        <f t="shared" si="7"/>
        <v>0.6018802521008404</v>
      </c>
      <c r="D16" s="2">
        <f t="shared" si="7"/>
        <v>0.59784957983193276</v>
      </c>
      <c r="E16" s="2">
        <f t="shared" si="7"/>
        <v>0.60473683473389361</v>
      </c>
      <c r="F16" s="2"/>
      <c r="G16" s="2"/>
      <c r="H16" s="2">
        <f t="shared" si="7"/>
        <v>0.71895378151260503</v>
      </c>
      <c r="I16" s="2">
        <f t="shared" si="7"/>
        <v>0.68134663865546219</v>
      </c>
      <c r="J16" s="2">
        <f t="shared" si="7"/>
        <v>0.70418907563025213</v>
      </c>
      <c r="K16" s="2">
        <f t="shared" si="7"/>
        <v>0.70149649859943985</v>
      </c>
      <c r="L16" s="2"/>
      <c r="M16" s="2"/>
      <c r="N16" s="2">
        <f t="shared" si="7"/>
        <v>0.98857058823529409</v>
      </c>
      <c r="O16" s="2">
        <f t="shared" si="7"/>
        <v>0.98980252100840338</v>
      </c>
      <c r="P16" s="2">
        <f t="shared" si="7"/>
        <v>0.98941470588235303</v>
      </c>
      <c r="Q16" s="2">
        <f t="shared" si="7"/>
        <v>0.98926260504201668</v>
      </c>
      <c r="R16" s="2"/>
      <c r="S16" s="2"/>
    </row>
    <row r="17" spans="1:19" x14ac:dyDescent="0.25">
      <c r="A17" s="2">
        <f t="shared" si="6"/>
        <v>5.0000000000000001E-4</v>
      </c>
      <c r="B17" s="2">
        <f t="shared" si="7"/>
        <v>0.44334411764705883</v>
      </c>
      <c r="C17" s="2">
        <f t="shared" si="7"/>
        <v>0.44871638655462187</v>
      </c>
      <c r="D17" s="2">
        <f t="shared" si="7"/>
        <v>0.44873067226890756</v>
      </c>
      <c r="E17" s="2">
        <f t="shared" si="7"/>
        <v>0.44693039215686275</v>
      </c>
      <c r="F17" s="2"/>
      <c r="G17" s="2"/>
      <c r="H17" s="2">
        <f t="shared" si="7"/>
        <v>0.48644579831932777</v>
      </c>
      <c r="I17" s="2">
        <f t="shared" si="7"/>
        <v>0.48416638655462185</v>
      </c>
      <c r="J17" s="2">
        <f t="shared" si="7"/>
        <v>0.48268025210084031</v>
      </c>
      <c r="K17" s="2">
        <f t="shared" si="7"/>
        <v>0.48443081232492996</v>
      </c>
      <c r="L17" s="2"/>
      <c r="M17" s="2"/>
      <c r="N17" s="2">
        <f t="shared" si="7"/>
        <v>0.49601848739495802</v>
      </c>
      <c r="O17" s="2">
        <f t="shared" si="7"/>
        <v>0.48754327731092439</v>
      </c>
      <c r="P17" s="2">
        <f t="shared" si="7"/>
        <v>0.48879873949579833</v>
      </c>
      <c r="Q17" s="2">
        <f t="shared" si="7"/>
        <v>0.49078683473389362</v>
      </c>
      <c r="R17" s="2"/>
      <c r="S17" s="2"/>
    </row>
    <row r="18" spans="1:19" x14ac:dyDescent="0.25">
      <c r="A18" s="2">
        <f t="shared" si="6"/>
        <v>2.5000000000000001E-4</v>
      </c>
      <c r="B18" s="2">
        <f t="shared" si="7"/>
        <v>0.24598088235294119</v>
      </c>
      <c r="C18" s="2">
        <f t="shared" si="7"/>
        <v>0.24583991596638657</v>
      </c>
      <c r="D18" s="2">
        <f t="shared" si="7"/>
        <v>0.24616827731092439</v>
      </c>
      <c r="E18" s="2">
        <f t="shared" si="7"/>
        <v>0.24599635854341736</v>
      </c>
      <c r="F18" s="2"/>
      <c r="G18" s="2"/>
      <c r="H18" s="2">
        <f t="shared" si="7"/>
        <v>0.24508298319327729</v>
      </c>
      <c r="I18" s="2">
        <f t="shared" si="7"/>
        <v>0.2428468487394958</v>
      </c>
      <c r="J18" s="2">
        <f t="shared" si="7"/>
        <v>0.24261302521008404</v>
      </c>
      <c r="K18" s="2">
        <f t="shared" si="7"/>
        <v>0.24351428571428568</v>
      </c>
      <c r="L18" s="2"/>
      <c r="M18" s="2"/>
      <c r="N18" s="2">
        <f t="shared" si="7"/>
        <v>0.23840336134453782</v>
      </c>
      <c r="O18" s="2">
        <f t="shared" si="7"/>
        <v>0.23406806722689075</v>
      </c>
      <c r="P18" s="2">
        <f t="shared" si="7"/>
        <v>0.23407079831932773</v>
      </c>
      <c r="Q18" s="2">
        <f t="shared" si="7"/>
        <v>0.23551407563025209</v>
      </c>
      <c r="R18" s="2"/>
      <c r="S18" s="2"/>
    </row>
    <row r="19" spans="1:19" x14ac:dyDescent="0.25">
      <c r="A19" s="2">
        <f t="shared" si="6"/>
        <v>1.25E-4</v>
      </c>
      <c r="B19" s="2">
        <f t="shared" si="7"/>
        <v>0.12049928571428573</v>
      </c>
      <c r="C19" s="2">
        <f t="shared" si="7"/>
        <v>0.1242320588235294</v>
      </c>
      <c r="D19" s="2">
        <f t="shared" si="7"/>
        <v>0.12312605042016807</v>
      </c>
      <c r="E19" s="2">
        <f t="shared" si="7"/>
        <v>0.12261913165266106</v>
      </c>
      <c r="F19" s="2"/>
      <c r="G19" s="2"/>
      <c r="H19" s="2">
        <f t="shared" si="7"/>
        <v>0.12365386554621849</v>
      </c>
      <c r="I19" s="2">
        <f t="shared" si="7"/>
        <v>0.12409626050420168</v>
      </c>
      <c r="J19" s="2">
        <f t="shared" si="7"/>
        <v>0.12086983193277311</v>
      </c>
      <c r="K19" s="2">
        <f t="shared" si="7"/>
        <v>0.12287331932773109</v>
      </c>
      <c r="L19" s="2"/>
      <c r="M19" s="2"/>
      <c r="N19" s="2">
        <f t="shared" si="7"/>
        <v>0.12422579831932774</v>
      </c>
      <c r="O19" s="2">
        <f t="shared" si="7"/>
        <v>0.11828285714285713</v>
      </c>
      <c r="P19" s="2">
        <f t="shared" si="7"/>
        <v>0.12110189075630252</v>
      </c>
      <c r="Q19" s="2">
        <f t="shared" si="7"/>
        <v>0.12120351540616246</v>
      </c>
      <c r="R19" s="2"/>
      <c r="S19" s="2"/>
    </row>
    <row r="20" spans="1:19" x14ac:dyDescent="0.25">
      <c r="A20" s="2">
        <f t="shared" ref="A20" si="8">A9/238</f>
        <v>0</v>
      </c>
      <c r="B20" s="2">
        <f t="shared" si="7"/>
        <v>0</v>
      </c>
      <c r="C20" s="2">
        <f t="shared" si="7"/>
        <v>0</v>
      </c>
      <c r="D20" s="2">
        <f t="shared" si="7"/>
        <v>0</v>
      </c>
      <c r="E20" s="2">
        <f t="shared" si="7"/>
        <v>0</v>
      </c>
      <c r="F20" s="2"/>
      <c r="G20" s="2"/>
      <c r="H20" s="2">
        <f t="shared" si="7"/>
        <v>0</v>
      </c>
      <c r="I20" s="2">
        <f t="shared" si="7"/>
        <v>0</v>
      </c>
      <c r="J20" s="2">
        <f t="shared" si="7"/>
        <v>0</v>
      </c>
      <c r="K20" s="2">
        <f t="shared" si="7"/>
        <v>0</v>
      </c>
      <c r="L20" s="2"/>
      <c r="M20" s="2"/>
      <c r="N20" s="2">
        <f t="shared" si="7"/>
        <v>0</v>
      </c>
      <c r="O20" s="2">
        <f t="shared" si="7"/>
        <v>0</v>
      </c>
      <c r="P20" s="2">
        <f t="shared" si="7"/>
        <v>0</v>
      </c>
      <c r="Q20" s="2">
        <f t="shared" si="7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 t="shared" ref="A24:Q30" si="9">1/A2</f>
        <v>1.0504201680672268E-3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>
        <f t="shared" si="9"/>
        <v>1.8644350621928926E-3</v>
      </c>
      <c r="O24" s="2">
        <f t="shared" si="9"/>
        <v>1.8839043918521135E-3</v>
      </c>
      <c r="P24" s="2">
        <f t="shared" si="9"/>
        <v>1.9243314391497535E-3</v>
      </c>
      <c r="Q24" s="2">
        <f>1/Q2</f>
        <v>1.8905628772854538E-3</v>
      </c>
      <c r="R24" s="2"/>
      <c r="S24" s="2"/>
    </row>
    <row r="25" spans="1:19" x14ac:dyDescent="0.25">
      <c r="A25" s="2">
        <f t="shared" si="9"/>
        <v>1.4005602240896359E-3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 t="shared" si="9"/>
        <v>2.1296460357916832E-3</v>
      </c>
      <c r="O25" s="2">
        <f t="shared" si="9"/>
        <v>2.0756680641447851E-3</v>
      </c>
      <c r="P25" s="2">
        <f t="shared" si="9"/>
        <v>2.0592749951710001E-3</v>
      </c>
      <c r="Q25" s="2">
        <f t="shared" si="9"/>
        <v>2.0877669384011324E-3</v>
      </c>
      <c r="R25" s="2"/>
      <c r="S25" s="2"/>
    </row>
    <row r="26" spans="1:19" x14ac:dyDescent="0.25">
      <c r="A26" s="2">
        <f t="shared" si="9"/>
        <v>2.1008403361344537E-3</v>
      </c>
      <c r="B26" s="2">
        <f>1/B4</f>
        <v>5.845468037857589E-3</v>
      </c>
      <c r="C26" s="2">
        <f t="shared" si="9"/>
        <v>6.8747374709628275E-3</v>
      </c>
      <c r="D26" s="2">
        <f t="shared" si="9"/>
        <v>6.5545231453321313E-3</v>
      </c>
      <c r="E26" s="2">
        <f t="shared" si="9"/>
        <v>6.3952358051346074E-3</v>
      </c>
      <c r="F26" s="2"/>
      <c r="G26" s="2"/>
      <c r="H26" s="2">
        <f t="shared" si="9"/>
        <v>4.389906200874206E-3</v>
      </c>
      <c r="I26" s="2">
        <f t="shared" si="9"/>
        <v>4.9797994435572101E-3</v>
      </c>
      <c r="J26" s="2">
        <f t="shared" si="9"/>
        <v>5.098661652302887E-3</v>
      </c>
      <c r="K26" s="2">
        <f t="shared" si="9"/>
        <v>4.8020245335433417E-3</v>
      </c>
      <c r="L26" s="2"/>
      <c r="M26" s="2"/>
      <c r="N26" s="2">
        <f t="shared" si="9"/>
        <v>2.446980059559495E-3</v>
      </c>
      <c r="O26" s="2">
        <f t="shared" si="9"/>
        <v>2.3546936225713397E-3</v>
      </c>
      <c r="P26" s="2">
        <f t="shared" si="9"/>
        <v>2.3373076132887157E-3</v>
      </c>
      <c r="Q26" s="2">
        <f t="shared" si="9"/>
        <v>2.3786994127942634E-3</v>
      </c>
      <c r="R26" s="2"/>
      <c r="S26" s="2"/>
    </row>
    <row r="27" spans="1:19" x14ac:dyDescent="0.25">
      <c r="A27" s="2">
        <f t="shared" si="9"/>
        <v>4.2016806722689074E-3</v>
      </c>
      <c r="B27" s="2">
        <f t="shared" si="9"/>
        <v>6.8377751520721196E-3</v>
      </c>
      <c r="C27" s="2">
        <f t="shared" si="9"/>
        <v>6.9809246234663778E-3</v>
      </c>
      <c r="D27" s="2">
        <f t="shared" si="9"/>
        <v>7.0279896716663789E-3</v>
      </c>
      <c r="E27" s="2">
        <f t="shared" si="9"/>
        <v>6.9479489770418916E-3</v>
      </c>
      <c r="F27" s="2"/>
      <c r="G27" s="2"/>
      <c r="H27" s="2">
        <f t="shared" si="9"/>
        <v>5.8441596390647011E-3</v>
      </c>
      <c r="I27" s="2">
        <f t="shared" si="9"/>
        <v>6.1667298756478911E-3</v>
      </c>
      <c r="J27" s="2">
        <f t="shared" si="9"/>
        <v>5.9666939145688758E-3</v>
      </c>
      <c r="K27" s="2">
        <f t="shared" si="9"/>
        <v>5.9895960716235888E-3</v>
      </c>
      <c r="L27" s="2"/>
      <c r="M27" s="2"/>
      <c r="N27" s="2">
        <f t="shared" si="9"/>
        <v>4.2502586282375287E-3</v>
      </c>
      <c r="O27" s="2">
        <f t="shared" si="9"/>
        <v>4.2449686509065127E-3</v>
      </c>
      <c r="P27" s="2">
        <f t="shared" si="9"/>
        <v>4.2466325265722409E-3</v>
      </c>
      <c r="Q27" s="2">
        <f>1/Q5</f>
        <v>4.2472854536844146E-3</v>
      </c>
      <c r="R27" s="2"/>
      <c r="S27" s="2"/>
    </row>
    <row r="28" spans="1:19" x14ac:dyDescent="0.25">
      <c r="A28" s="2">
        <f t="shared" si="9"/>
        <v>8.4033613445378148E-3</v>
      </c>
      <c r="B28" s="2">
        <f t="shared" si="9"/>
        <v>9.477244661705013E-3</v>
      </c>
      <c r="C28" s="2">
        <f t="shared" si="9"/>
        <v>9.3637780971866525E-3</v>
      </c>
      <c r="D28" s="2">
        <f t="shared" si="9"/>
        <v>9.3634799935204717E-3</v>
      </c>
      <c r="E28" s="2">
        <f t="shared" si="9"/>
        <v>9.401197023079625E-3</v>
      </c>
      <c r="F28" s="2"/>
      <c r="G28" s="2"/>
      <c r="H28" s="2">
        <f t="shared" si="9"/>
        <v>8.6375104621845469E-3</v>
      </c>
      <c r="I28" s="2">
        <f t="shared" si="9"/>
        <v>8.6781750839179522E-3</v>
      </c>
      <c r="J28" s="2">
        <f t="shared" si="9"/>
        <v>8.7048945010310946E-3</v>
      </c>
      <c r="K28" s="2">
        <f t="shared" si="9"/>
        <v>8.6734381161755001E-3</v>
      </c>
      <c r="L28" s="2"/>
      <c r="M28" s="2"/>
      <c r="N28" s="2">
        <f t="shared" si="9"/>
        <v>8.4708146551870176E-3</v>
      </c>
      <c r="O28" s="2">
        <f t="shared" si="9"/>
        <v>8.6180670882050545E-3</v>
      </c>
      <c r="P28" s="2">
        <f t="shared" si="9"/>
        <v>8.5959318892740808E-3</v>
      </c>
      <c r="Q28" s="2">
        <f t="shared" si="9"/>
        <v>8.5611112094053504E-3</v>
      </c>
      <c r="R28" s="2"/>
      <c r="S28" s="2"/>
    </row>
    <row r="29" spans="1:19" x14ac:dyDescent="0.25">
      <c r="A29" s="2">
        <f t="shared" si="9"/>
        <v>1.680672268907563E-2</v>
      </c>
      <c r="B29" s="2">
        <f t="shared" si="9"/>
        <v>1.7081330191507333E-2</v>
      </c>
      <c r="C29" s="2">
        <f t="shared" si="9"/>
        <v>1.709112474982866E-2</v>
      </c>
      <c r="D29" s="2">
        <f t="shared" si="9"/>
        <v>1.7068327073524379E-2</v>
      </c>
      <c r="E29" s="2">
        <f t="shared" si="9"/>
        <v>1.7080255566170616E-2</v>
      </c>
      <c r="F29" s="2"/>
      <c r="G29" s="2"/>
      <c r="H29" s="2">
        <f t="shared" si="9"/>
        <v>1.7143910268773654E-2</v>
      </c>
      <c r="I29" s="2">
        <f t="shared" si="9"/>
        <v>1.7301771441869077E-2</v>
      </c>
      <c r="J29" s="2">
        <f t="shared" si="9"/>
        <v>1.7318446396810634E-2</v>
      </c>
      <c r="K29" s="2">
        <f t="shared" si="9"/>
        <v>1.7254349821590024E-2</v>
      </c>
      <c r="L29" s="2"/>
      <c r="M29" s="2"/>
      <c r="N29" s="2">
        <f t="shared" si="9"/>
        <v>1.7624250969333802E-2</v>
      </c>
      <c r="O29" s="2">
        <f t="shared" si="9"/>
        <v>1.7950678715162222E-2</v>
      </c>
      <c r="P29" s="2">
        <f t="shared" si="9"/>
        <v>1.7950469270142894E-2</v>
      </c>
      <c r="Q29" s="2">
        <f t="shared" si="9"/>
        <v>1.7840465207970765E-2</v>
      </c>
      <c r="R29" s="2"/>
      <c r="S29" s="2"/>
    </row>
    <row r="30" spans="1:19" x14ac:dyDescent="0.25">
      <c r="A30" s="2">
        <f t="shared" si="9"/>
        <v>3.3613445378151259E-2</v>
      </c>
      <c r="B30" s="2">
        <f t="shared" si="9"/>
        <v>3.4868925963855567E-2</v>
      </c>
      <c r="C30" s="2">
        <f t="shared" si="9"/>
        <v>3.3821227081468237E-2</v>
      </c>
      <c r="D30" s="2">
        <f t="shared" si="9"/>
        <v>3.4125034125034127E-2</v>
      </c>
      <c r="E30" s="2">
        <f t="shared" si="9"/>
        <v>3.4266110154578991E-2</v>
      </c>
      <c r="F30" s="2"/>
      <c r="G30" s="2"/>
      <c r="H30" s="2">
        <f t="shared" si="9"/>
        <v>3.3979371802965855E-2</v>
      </c>
      <c r="I30" s="2">
        <f t="shared" si="9"/>
        <v>3.3858237590701987E-2</v>
      </c>
      <c r="J30" s="2">
        <f t="shared" si="9"/>
        <v>3.4762029574144281E-2</v>
      </c>
      <c r="K30" s="2">
        <f t="shared" si="9"/>
        <v>3.4195223953070474E-2</v>
      </c>
      <c r="L30" s="2"/>
      <c r="M30" s="2"/>
      <c r="N30" s="2">
        <f t="shared" si="9"/>
        <v>3.3822931541710101E-2</v>
      </c>
      <c r="O30" s="2">
        <f t="shared" si="9"/>
        <v>3.5522312985678824E-2</v>
      </c>
      <c r="P30" s="2">
        <f t="shared" si="9"/>
        <v>3.4695417602720123E-2</v>
      </c>
      <c r="Q30" s="2">
        <f t="shared" si="9"/>
        <v>3.4666326782591635E-2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8" t="s">
        <v>5</v>
      </c>
      <c r="F33" s="28"/>
      <c r="G33" s="28"/>
      <c r="H33" s="77" t="s">
        <v>6</v>
      </c>
      <c r="I33" s="77"/>
      <c r="J33" s="77"/>
      <c r="K33" s="8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 t="shared" ref="A34:Q34" si="10"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>
        <f t="shared" si="10"/>
        <v>0.44373554480190847</v>
      </c>
      <c r="O34" s="2">
        <f t="shared" si="10"/>
        <v>0.44836924526080302</v>
      </c>
      <c r="P34" s="2">
        <f t="shared" si="10"/>
        <v>0.45799088251764131</v>
      </c>
      <c r="Q34" s="2">
        <f t="shared" si="10"/>
        <v>0.44995396479393801</v>
      </c>
      <c r="R34" s="2"/>
      <c r="S34" s="2"/>
    </row>
    <row r="35" spans="1:19" x14ac:dyDescent="0.25">
      <c r="A35" s="2">
        <f t="shared" ref="A35:Q35" si="11">1/A14</f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11"/>
        <v>0.50685575651842063</v>
      </c>
      <c r="O35" s="2">
        <f t="shared" si="11"/>
        <v>0.49400899926645886</v>
      </c>
      <c r="P35" s="2">
        <f t="shared" si="11"/>
        <v>0.49010744885069807</v>
      </c>
      <c r="Q35" s="2">
        <f t="shared" si="11"/>
        <v>0.49688853133946947</v>
      </c>
      <c r="R35" s="2"/>
      <c r="S35" s="2"/>
    </row>
    <row r="36" spans="1:19" x14ac:dyDescent="0.25">
      <c r="A36" s="2">
        <f t="shared" ref="A36:Q36" si="12">1/A15</f>
        <v>500</v>
      </c>
      <c r="B36" s="2">
        <f t="shared" si="12"/>
        <v>1.3912213930101063</v>
      </c>
      <c r="C36" s="2">
        <f t="shared" si="12"/>
        <v>1.636187518089153</v>
      </c>
      <c r="D36" s="2">
        <f t="shared" si="12"/>
        <v>1.5599765085890471</v>
      </c>
      <c r="E36" s="2">
        <f t="shared" si="12"/>
        <v>1.5220661216220364</v>
      </c>
      <c r="F36" s="2"/>
      <c r="G36" s="2"/>
      <c r="H36" s="2">
        <f t="shared" si="12"/>
        <v>1.044797675808061</v>
      </c>
      <c r="I36" s="2">
        <f t="shared" si="12"/>
        <v>1.185192267566616</v>
      </c>
      <c r="J36" s="2">
        <f t="shared" si="12"/>
        <v>1.2134814732480872</v>
      </c>
      <c r="K36" s="2">
        <f t="shared" si="12"/>
        <v>1.1428818389833155</v>
      </c>
      <c r="L36" s="2"/>
      <c r="M36" s="2"/>
      <c r="N36" s="2">
        <f t="shared" si="12"/>
        <v>0.58238125417515973</v>
      </c>
      <c r="O36" s="2">
        <f t="shared" si="12"/>
        <v>0.56041708217197883</v>
      </c>
      <c r="P36" s="2">
        <f t="shared" si="12"/>
        <v>0.55627921196271435</v>
      </c>
      <c r="Q36" s="2">
        <f t="shared" si="12"/>
        <v>0.56613046024503466</v>
      </c>
      <c r="R36" s="2"/>
      <c r="S36" s="2"/>
    </row>
    <row r="37" spans="1:19" x14ac:dyDescent="0.25">
      <c r="A37" s="2">
        <f t="shared" ref="A37:Q37" si="13">1/A16</f>
        <v>1000</v>
      </c>
      <c r="B37" s="2">
        <f t="shared" si="13"/>
        <v>1.6273904861931645</v>
      </c>
      <c r="C37" s="2">
        <f t="shared" si="13"/>
        <v>1.6614600603849978</v>
      </c>
      <c r="D37" s="2">
        <f t="shared" si="13"/>
        <v>1.6726615418565982</v>
      </c>
      <c r="E37" s="2">
        <f t="shared" si="13"/>
        <v>1.6536118565359701</v>
      </c>
      <c r="F37" s="2"/>
      <c r="G37" s="2"/>
      <c r="H37" s="2">
        <f t="shared" si="13"/>
        <v>1.3909099940973988</v>
      </c>
      <c r="I37" s="2">
        <f t="shared" si="13"/>
        <v>1.4676817104041984</v>
      </c>
      <c r="J37" s="2">
        <f t="shared" si="13"/>
        <v>1.4200731516673926</v>
      </c>
      <c r="K37" s="2">
        <f t="shared" si="13"/>
        <v>1.4255238650464142</v>
      </c>
      <c r="L37" s="2"/>
      <c r="M37" s="2"/>
      <c r="N37" s="2">
        <f t="shared" si="13"/>
        <v>1.0115615535205318</v>
      </c>
      <c r="O37" s="2">
        <f t="shared" si="13"/>
        <v>1.0103025389157501</v>
      </c>
      <c r="P37" s="2">
        <f t="shared" si="13"/>
        <v>1.0106985413241933</v>
      </c>
      <c r="Q37" s="2">
        <f t="shared" si="13"/>
        <v>1.0108539379768906</v>
      </c>
      <c r="R37" s="2"/>
      <c r="S37" s="2"/>
    </row>
    <row r="38" spans="1:19" x14ac:dyDescent="0.25">
      <c r="A38" s="2">
        <f t="shared" ref="A38:Q38" si="14">1/A17</f>
        <v>2000</v>
      </c>
      <c r="B38" s="2">
        <f t="shared" si="14"/>
        <v>2.2555842294857933</v>
      </c>
      <c r="C38" s="2">
        <f t="shared" si="14"/>
        <v>2.2285791871304235</v>
      </c>
      <c r="D38" s="2">
        <f t="shared" si="14"/>
        <v>2.2285082384578723</v>
      </c>
      <c r="E38" s="2">
        <f t="shared" si="14"/>
        <v>2.2374848914929508</v>
      </c>
      <c r="F38" s="2"/>
      <c r="G38" s="2"/>
      <c r="H38" s="2">
        <f t="shared" si="14"/>
        <v>2.0557274899999221</v>
      </c>
      <c r="I38" s="2">
        <f t="shared" si="14"/>
        <v>2.0654056699724728</v>
      </c>
      <c r="J38" s="2">
        <f t="shared" si="14"/>
        <v>2.0717648912454005</v>
      </c>
      <c r="K38" s="2">
        <f t="shared" si="14"/>
        <v>2.0642782716497687</v>
      </c>
      <c r="L38" s="2"/>
      <c r="M38" s="2"/>
      <c r="N38" s="2">
        <f t="shared" si="14"/>
        <v>2.0160538879345102</v>
      </c>
      <c r="O38" s="2">
        <f t="shared" si="14"/>
        <v>2.0510999669928029</v>
      </c>
      <c r="P38" s="2">
        <f t="shared" si="14"/>
        <v>2.0458317896472313</v>
      </c>
      <c r="Q38" s="2">
        <f t="shared" si="14"/>
        <v>2.0375444678384733</v>
      </c>
      <c r="R38" s="2"/>
      <c r="S38" s="2"/>
    </row>
    <row r="39" spans="1:19" x14ac:dyDescent="0.25">
      <c r="A39" s="2">
        <f t="shared" ref="A39:Q39" si="15">1/A18</f>
        <v>4000</v>
      </c>
      <c r="B39" s="2">
        <f t="shared" si="15"/>
        <v>4.065356585578745</v>
      </c>
      <c r="C39" s="2">
        <f t="shared" si="15"/>
        <v>4.0676876904592207</v>
      </c>
      <c r="D39" s="2">
        <f t="shared" si="15"/>
        <v>4.0622618434988018</v>
      </c>
      <c r="E39" s="2">
        <f t="shared" si="15"/>
        <v>4.0651008247486073</v>
      </c>
      <c r="F39" s="2"/>
      <c r="G39" s="2"/>
      <c r="H39" s="2">
        <f t="shared" si="15"/>
        <v>4.0802506439681299</v>
      </c>
      <c r="I39" s="2">
        <f t="shared" si="15"/>
        <v>4.11782160316484</v>
      </c>
      <c r="J39" s="2">
        <f t="shared" si="15"/>
        <v>4.1217902424409312</v>
      </c>
      <c r="K39" s="2">
        <f t="shared" si="15"/>
        <v>4.1065352575384262</v>
      </c>
      <c r="L39" s="2"/>
      <c r="M39" s="2"/>
      <c r="N39" s="2">
        <f t="shared" si="15"/>
        <v>4.194571730701445</v>
      </c>
      <c r="O39" s="2">
        <f t="shared" si="15"/>
        <v>4.2722615342086083</v>
      </c>
      <c r="P39" s="2">
        <f t="shared" si="15"/>
        <v>4.2722116862940087</v>
      </c>
      <c r="Q39" s="2">
        <f t="shared" si="15"/>
        <v>4.2460307194970417</v>
      </c>
      <c r="R39" s="2"/>
      <c r="S39" s="2"/>
    </row>
    <row r="40" spans="1:19" x14ac:dyDescent="0.25">
      <c r="A40" s="2">
        <f>1/A19</f>
        <v>8000</v>
      </c>
      <c r="B40" s="2">
        <f t="shared" ref="B40:Q40" si="16">1/B19</f>
        <v>8.2988043793976249</v>
      </c>
      <c r="C40" s="2">
        <f t="shared" si="16"/>
        <v>8.0494520453894403</v>
      </c>
      <c r="D40" s="2">
        <f t="shared" si="16"/>
        <v>8.1217581217581216</v>
      </c>
      <c r="E40" s="2">
        <f t="shared" si="16"/>
        <v>8.1553342167898002</v>
      </c>
      <c r="F40" s="2"/>
      <c r="G40" s="2"/>
      <c r="H40" s="2">
        <f t="shared" si="16"/>
        <v>8.0870904891058739</v>
      </c>
      <c r="I40" s="2">
        <f t="shared" si="16"/>
        <v>8.0582605465870731</v>
      </c>
      <c r="J40" s="2">
        <f t="shared" si="16"/>
        <v>8.2733630386463393</v>
      </c>
      <c r="K40" s="2">
        <f t="shared" si="16"/>
        <v>8.1384633008307734</v>
      </c>
      <c r="L40" s="2"/>
      <c r="M40" s="2"/>
      <c r="N40" s="2">
        <f t="shared" si="16"/>
        <v>8.0498577069270034</v>
      </c>
      <c r="O40" s="2">
        <f t="shared" si="16"/>
        <v>8.4543104905915616</v>
      </c>
      <c r="P40" s="2">
        <f t="shared" si="16"/>
        <v>8.2575093894473888</v>
      </c>
      <c r="Q40" s="2">
        <f t="shared" si="16"/>
        <v>8.2505857742568089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:D44" si="17">LOG(B13)</f>
        <v>-0.11180511324907637</v>
      </c>
      <c r="C44">
        <f t="shared" si="17"/>
        <v>-0.11180511324907637</v>
      </c>
      <c r="D44">
        <f t="shared" si="17"/>
        <v>-0.11180511324907637</v>
      </c>
      <c r="H44">
        <f t="shared" ref="H44:J44" si="18">LOG(H13)</f>
        <v>2.6061730921634947E-2</v>
      </c>
      <c r="I44">
        <f t="shared" si="18"/>
        <v>2.6061730921634947E-2</v>
      </c>
      <c r="J44">
        <f t="shared" si="18"/>
        <v>2.6061730921634947E-2</v>
      </c>
      <c r="N44">
        <f t="shared" ref="N44:P44" si="19">LOG(N13)</f>
        <v>0.35287578135097536</v>
      </c>
      <c r="O44">
        <f t="shared" si="19"/>
        <v>0.34836418437232869</v>
      </c>
      <c r="P44">
        <f t="shared" si="19"/>
        <v>0.33914316765484409</v>
      </c>
      <c r="Q44">
        <f>LOG(Q13)</f>
        <v>0.3468319170217094</v>
      </c>
    </row>
    <row r="45" spans="1:19" x14ac:dyDescent="0.25">
      <c r="A45">
        <f t="shared" ref="A45:Q50" si="20">LOG(A14)</f>
        <v>-2.5228787452803374</v>
      </c>
      <c r="B45">
        <f t="shared" ref="B45:D45" si="21">LOG(B14)</f>
        <v>-0.12919421519635604</v>
      </c>
      <c r="C45">
        <f t="shared" si="21"/>
        <v>-0.12919421519635604</v>
      </c>
      <c r="D45">
        <f t="shared" si="21"/>
        <v>-0.12919421519635604</v>
      </c>
      <c r="H45">
        <f t="shared" ref="H45:J45" si="22">LOG(H14)</f>
        <v>-5.301123415633721E-4</v>
      </c>
      <c r="I45">
        <f t="shared" si="22"/>
        <v>-5.301123415633721E-4</v>
      </c>
      <c r="J45">
        <f t="shared" si="22"/>
        <v>-5.301123415633721E-4</v>
      </c>
      <c r="N45">
        <f t="shared" si="20"/>
        <v>0.29511561672394904</v>
      </c>
      <c r="O45">
        <f t="shared" si="20"/>
        <v>0.30626513954565393</v>
      </c>
      <c r="P45">
        <f t="shared" si="20"/>
        <v>0.30970869685449715</v>
      </c>
      <c r="Q45">
        <f t="shared" si="20"/>
        <v>0.30374102706904421</v>
      </c>
    </row>
    <row r="46" spans="1:19" x14ac:dyDescent="0.25">
      <c r="A46">
        <f t="shared" si="20"/>
        <v>-2.6989700043360187</v>
      </c>
      <c r="B46">
        <f t="shared" si="20"/>
        <v>-0.14339624725429276</v>
      </c>
      <c r="C46">
        <f t="shared" si="20"/>
        <v>-0.21383307525493905</v>
      </c>
      <c r="D46">
        <f t="shared" si="20"/>
        <v>-0.19311805843974042</v>
      </c>
      <c r="E46">
        <f t="shared" si="20"/>
        <v>-0.18243351947254996</v>
      </c>
      <c r="H46">
        <f t="shared" si="20"/>
        <v>-1.9032197827575374E-2</v>
      </c>
      <c r="I46">
        <f t="shared" si="20"/>
        <v>-7.3788809392467625E-2</v>
      </c>
      <c r="J46">
        <f t="shared" si="20"/>
        <v>-8.4033150154937925E-2</v>
      </c>
      <c r="K46">
        <f t="shared" si="20"/>
        <v>-5.8001331593696505E-2</v>
      </c>
      <c r="N46">
        <f t="shared" si="20"/>
        <v>0.23479261264301199</v>
      </c>
      <c r="O46">
        <f t="shared" si="20"/>
        <v>0.25148863537776384</v>
      </c>
      <c r="P46">
        <f t="shared" si="20"/>
        <v>0.25470716924948356</v>
      </c>
      <c r="Q46">
        <f t="shared" si="20"/>
        <v>0.24708347758237537</v>
      </c>
    </row>
    <row r="47" spans="1:19" x14ac:dyDescent="0.25">
      <c r="A47">
        <f t="shared" si="20"/>
        <v>-3</v>
      </c>
      <c r="B47">
        <f t="shared" si="20"/>
        <v>-0.21149177275957767</v>
      </c>
      <c r="C47">
        <f t="shared" si="20"/>
        <v>-0.22048990579355207</v>
      </c>
      <c r="D47">
        <f t="shared" si="20"/>
        <v>-0.22340807164106768</v>
      </c>
      <c r="E47">
        <f t="shared" si="20"/>
        <v>-0.21843357755832599</v>
      </c>
      <c r="H47">
        <f t="shared" si="20"/>
        <v>-0.14329902766886918</v>
      </c>
      <c r="I47">
        <f t="shared" si="20"/>
        <v>-0.166631882281117</v>
      </c>
      <c r="J47">
        <f t="shared" si="20"/>
        <v>-0.1523107165994052</v>
      </c>
      <c r="K47">
        <f t="shared" si="20"/>
        <v>-0.15397449233731367</v>
      </c>
      <c r="N47">
        <f t="shared" si="20"/>
        <v>-4.9923147301159107E-3</v>
      </c>
      <c r="O47">
        <f t="shared" si="20"/>
        <v>-4.4514443835773354E-3</v>
      </c>
      <c r="P47">
        <f t="shared" si="20"/>
        <v>-4.6216389121105988E-3</v>
      </c>
      <c r="Q47">
        <f t="shared" si="20"/>
        <v>-4.6884073087726822E-3</v>
      </c>
    </row>
    <row r="48" spans="1:19" x14ac:dyDescent="0.25">
      <c r="A48">
        <f t="shared" si="20"/>
        <v>-3.3010299956639813</v>
      </c>
      <c r="B48">
        <f t="shared" si="20"/>
        <v>-0.35325904944210018</v>
      </c>
      <c r="C48">
        <f t="shared" si="20"/>
        <v>-0.34802807029241345</v>
      </c>
      <c r="D48">
        <f t="shared" si="20"/>
        <v>-0.34801424394617086</v>
      </c>
      <c r="E48">
        <f t="shared" si="20"/>
        <v>-0.34976011144565039</v>
      </c>
      <c r="H48">
        <f t="shared" si="20"/>
        <v>-0.31296554347827654</v>
      </c>
      <c r="I48">
        <f t="shared" si="20"/>
        <v>-0.31500536491612485</v>
      </c>
      <c r="J48">
        <f t="shared" si="20"/>
        <v>-0.31634046910978336</v>
      </c>
      <c r="K48">
        <f t="shared" si="20"/>
        <v>-0.31476824125749037</v>
      </c>
      <c r="N48">
        <f t="shared" si="20"/>
        <v>-0.30450213636466766</v>
      </c>
      <c r="O48">
        <f t="shared" si="20"/>
        <v>-0.3119868276308439</v>
      </c>
      <c r="P48">
        <f t="shared" si="20"/>
        <v>-0.31086992271379404</v>
      </c>
      <c r="Q48">
        <f t="shared" si="20"/>
        <v>-0.30910709565796923</v>
      </c>
    </row>
    <row r="49" spans="1:26" x14ac:dyDescent="0.25">
      <c r="A49">
        <f t="shared" si="20"/>
        <v>-3.6020599913279625</v>
      </c>
      <c r="B49">
        <f t="shared" si="20"/>
        <v>-0.60909864497490929</v>
      </c>
      <c r="C49">
        <f t="shared" si="20"/>
        <v>-0.60934760120327613</v>
      </c>
      <c r="D49">
        <f t="shared" si="20"/>
        <v>-0.60876791353496396</v>
      </c>
      <c r="E49">
        <f t="shared" si="20"/>
        <v>-0.60907132166168176</v>
      </c>
      <c r="H49">
        <f t="shared" si="20"/>
        <v>-0.61068684199891465</v>
      </c>
      <c r="I49">
        <f t="shared" si="20"/>
        <v>-0.61466752770227928</v>
      </c>
      <c r="J49">
        <f t="shared" si="20"/>
        <v>-0.61508588679585063</v>
      </c>
      <c r="K49">
        <f t="shared" si="20"/>
        <v>-0.61347555590767744</v>
      </c>
      <c r="N49">
        <f t="shared" si="20"/>
        <v>-0.62268762559667845</v>
      </c>
      <c r="O49">
        <f t="shared" si="20"/>
        <v>-0.63065783095565131</v>
      </c>
      <c r="P49">
        <f t="shared" si="20"/>
        <v>-0.63065276366275069</v>
      </c>
      <c r="Q49">
        <f t="shared" si="20"/>
        <v>-0.62798313190717991</v>
      </c>
    </row>
    <row r="50" spans="1:26" x14ac:dyDescent="0.25">
      <c r="A50">
        <f t="shared" si="20"/>
        <v>-3.9030899869919438</v>
      </c>
      <c r="B50">
        <f t="shared" si="20"/>
        <v>-0.91901552745644588</v>
      </c>
      <c r="C50">
        <f t="shared" si="20"/>
        <v>-0.90576631741589719</v>
      </c>
      <c r="D50">
        <f t="shared" si="20"/>
        <v>-0.90965005140002342</v>
      </c>
      <c r="E50">
        <f t="shared" si="20"/>
        <v>-0.91144176372495633</v>
      </c>
      <c r="H50">
        <f t="shared" si="20"/>
        <v>-0.90779230260109323</v>
      </c>
      <c r="I50">
        <f t="shared" si="20"/>
        <v>-0.90624130526081392</v>
      </c>
      <c r="J50">
        <f t="shared" si="20"/>
        <v>-0.91768208176984489</v>
      </c>
      <c r="K50">
        <f t="shared" si="20"/>
        <v>-0.91054240943801035</v>
      </c>
      <c r="N50">
        <f t="shared" si="20"/>
        <v>-0.90578820364208101</v>
      </c>
      <c r="O50">
        <f t="shared" si="20"/>
        <v>-0.92707819356094889</v>
      </c>
      <c r="P50">
        <f t="shared" si="20"/>
        <v>-0.91684907619122902</v>
      </c>
      <c r="Q50">
        <f t="shared" si="20"/>
        <v>-0.9164847836403831</v>
      </c>
    </row>
    <row r="51" spans="1:2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3" t="s">
        <v>24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1"/>
      <c r="U52" s="1"/>
      <c r="V52" s="1"/>
      <c r="W52" s="1"/>
      <c r="X52" s="1"/>
      <c r="Y52" s="1"/>
      <c r="Z52" s="1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"/>
      <c r="W53" s="1"/>
      <c r="X53" s="1"/>
      <c r="Y53" s="1"/>
      <c r="Z53" s="1"/>
    </row>
    <row r="54" spans="1:26" x14ac:dyDescent="0.25">
      <c r="A54" t="s">
        <v>11</v>
      </c>
      <c r="B54" s="1">
        <v>9.0669999999999998E-4</v>
      </c>
      <c r="C54" s="1"/>
      <c r="D54" s="1"/>
      <c r="E54" s="1"/>
      <c r="F54" s="1"/>
      <c r="G54" s="1"/>
      <c r="H54" s="1">
        <v>9.5E-4</v>
      </c>
      <c r="I54" s="1"/>
      <c r="J54" s="1"/>
      <c r="K54" s="1"/>
      <c r="L54" s="1"/>
      <c r="M54" s="1"/>
      <c r="N54" s="1">
        <v>1.0200999999999999E-3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t="s">
        <v>12</v>
      </c>
      <c r="B56" s="1">
        <v>0.71599999999999997</v>
      </c>
      <c r="C56" s="1"/>
      <c r="D56" s="1"/>
      <c r="E56" s="1"/>
      <c r="F56" s="1"/>
      <c r="G56" s="1"/>
      <c r="H56" s="1">
        <v>0.43070000000000003</v>
      </c>
      <c r="I56" s="1"/>
      <c r="J56" s="1"/>
      <c r="K56" s="1"/>
      <c r="L56" s="1"/>
      <c r="M56" s="1"/>
      <c r="N56" s="1">
        <v>9.3100000000000002E-2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t="s">
        <v>13</v>
      </c>
      <c r="B57" s="1">
        <f>1/B56</f>
        <v>1.3966480446927374</v>
      </c>
      <c r="C57" s="1"/>
      <c r="D57" s="1"/>
      <c r="E57" s="1"/>
      <c r="F57" s="1"/>
      <c r="G57" s="1"/>
      <c r="H57" s="1">
        <f t="shared" ref="H57:N57" si="23">1/H56</f>
        <v>2.3218017181332713</v>
      </c>
      <c r="I57" s="1"/>
      <c r="J57" s="1"/>
      <c r="K57" s="1"/>
      <c r="L57" s="1"/>
      <c r="M57" s="1"/>
      <c r="N57" s="1">
        <f t="shared" si="23"/>
        <v>10.741138560687432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t="s">
        <v>14</v>
      </c>
      <c r="B58" s="1">
        <f>1/(B54*B57)</f>
        <v>789.67685011580454</v>
      </c>
      <c r="C58" s="1"/>
      <c r="D58" s="1"/>
      <c r="E58" s="1"/>
      <c r="F58" s="1"/>
      <c r="G58" s="1"/>
      <c r="H58" s="1">
        <f t="shared" ref="H58:N58" si="24">1/(H54*H57)</f>
        <v>453.36842105263156</v>
      </c>
      <c r="I58" s="1"/>
      <c r="J58" s="1"/>
      <c r="K58" s="1"/>
      <c r="L58" s="1"/>
      <c r="M58" s="1"/>
      <c r="N58" s="1">
        <f t="shared" si="24"/>
        <v>91.265562199784355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t="s">
        <v>15</v>
      </c>
      <c r="B59" s="1">
        <f>B58*B57</f>
        <v>1102.9006286533584</v>
      </c>
      <c r="C59" s="1"/>
      <c r="D59" s="1"/>
      <c r="E59" s="1"/>
      <c r="F59" s="1"/>
      <c r="G59" s="1"/>
      <c r="H59" s="1">
        <f t="shared" ref="H59:N59" si="25">H58*H57</f>
        <v>1052.6315789473683</v>
      </c>
      <c r="I59" s="1"/>
      <c r="J59" s="1"/>
      <c r="K59" s="1"/>
      <c r="L59" s="1"/>
      <c r="M59" s="1"/>
      <c r="N59" s="1">
        <f t="shared" si="25"/>
        <v>980.29604940692104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26" x14ac:dyDescent="0.25">
      <c r="A61" t="s">
        <v>17</v>
      </c>
      <c r="B61">
        <f>((B57*B59*A4)/(1+B59*A4))</f>
        <v>1.3966453843180107</v>
      </c>
      <c r="H61">
        <f>((H57*H59*A4)/(1+H59*A4))</f>
        <v>2.3217970842945523</v>
      </c>
      <c r="N61">
        <f>((N57*N59*A4)/(1+N59*A4))</f>
        <v>10.741115541754736</v>
      </c>
    </row>
    <row r="63" spans="1:26" x14ac:dyDescent="0.25">
      <c r="A63" s="3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6" ht="17.25" customHeight="1" x14ac:dyDescent="0.25">
      <c r="C64" s="4">
        <v>1</v>
      </c>
      <c r="D64" s="4">
        <v>2</v>
      </c>
      <c r="E64" s="4">
        <v>3</v>
      </c>
      <c r="F64" s="30" t="s">
        <v>59</v>
      </c>
      <c r="G64" s="4" t="s">
        <v>55</v>
      </c>
      <c r="I64" s="30">
        <v>1</v>
      </c>
      <c r="J64" s="4">
        <v>2</v>
      </c>
      <c r="K64" s="4">
        <v>3</v>
      </c>
      <c r="L64" s="30" t="s">
        <v>59</v>
      </c>
      <c r="M64" s="4" t="s">
        <v>55</v>
      </c>
      <c r="O64" s="30">
        <v>1</v>
      </c>
      <c r="P64" s="4">
        <v>2</v>
      </c>
      <c r="Q64" s="4">
        <v>3</v>
      </c>
      <c r="R64" s="30" t="s">
        <v>59</v>
      </c>
      <c r="S64" s="4" t="s">
        <v>55</v>
      </c>
    </row>
    <row r="65" spans="1:20" s="25" customFormat="1" x14ac:dyDescent="0.25">
      <c r="C65" s="63" t="s">
        <v>78</v>
      </c>
      <c r="D65" s="63" t="s">
        <v>79</v>
      </c>
      <c r="E65" s="63" t="s">
        <v>80</v>
      </c>
      <c r="H65" s="64"/>
      <c r="I65" s="63" t="s">
        <v>81</v>
      </c>
      <c r="J65" s="63" t="s">
        <v>82</v>
      </c>
      <c r="K65" s="63" t="s">
        <v>83</v>
      </c>
      <c r="N65" s="64"/>
      <c r="O65" s="63" t="s">
        <v>84</v>
      </c>
      <c r="P65" s="63" t="s">
        <v>85</v>
      </c>
      <c r="Q65" s="63" t="s">
        <v>86</v>
      </c>
    </row>
    <row r="66" spans="1:20" s="25" customFormat="1" ht="17.25" x14ac:dyDescent="0.25">
      <c r="A66" s="21" t="s">
        <v>27</v>
      </c>
      <c r="B66" s="21" t="s">
        <v>46</v>
      </c>
      <c r="C66" s="25">
        <v>0.50960000000000005</v>
      </c>
      <c r="D66" s="25">
        <v>0.48959999999999998</v>
      </c>
      <c r="E66" s="25">
        <v>0.495</v>
      </c>
      <c r="F66" s="25">
        <f>AVERAGE(C66:E66)</f>
        <v>0.49806666666666671</v>
      </c>
      <c r="G66" s="25">
        <f>_xlfn.STDEV.S(C66:E66)</f>
        <v>1.0346658075597846E-2</v>
      </c>
      <c r="I66" s="25">
        <v>0.60909999999999997</v>
      </c>
      <c r="J66" s="25">
        <v>0.5988</v>
      </c>
      <c r="K66" s="25">
        <v>0.60260000000000002</v>
      </c>
      <c r="L66" s="25">
        <f>AVERAGE(I66:K66)</f>
        <v>0.60350000000000004</v>
      </c>
      <c r="M66" s="25">
        <f>_xlfn.STDEV.S(I66:K66)</f>
        <v>5.2086466572421513E-3</v>
      </c>
      <c r="O66" s="25">
        <v>0.85799999999999998</v>
      </c>
      <c r="P66" s="25">
        <v>0.87519999999999998</v>
      </c>
      <c r="Q66" s="25">
        <v>0.86899999999999999</v>
      </c>
      <c r="R66" s="25">
        <f>AVERAGE(O66:Q66)</f>
        <v>0.86739999999999995</v>
      </c>
      <c r="S66" s="25">
        <f>_xlfn.STDEV.S(O66:Q66)</f>
        <v>8.7109126961530253E-3</v>
      </c>
      <c r="T66" s="21" t="s">
        <v>46</v>
      </c>
    </row>
    <row r="67" spans="1:20" s="25" customFormat="1" ht="18" x14ac:dyDescent="0.25">
      <c r="A67" s="21" t="s">
        <v>29</v>
      </c>
      <c r="B67" s="21"/>
      <c r="C67" s="25">
        <v>1.206</v>
      </c>
      <c r="D67" s="25">
        <v>1.1359999999999999</v>
      </c>
      <c r="E67" s="25">
        <v>1.155</v>
      </c>
      <c r="F67" s="25">
        <f t="shared" ref="F67:F69" si="26">AVERAGE(C67:E67)</f>
        <v>1.1656666666666666</v>
      </c>
      <c r="G67" s="25">
        <f t="shared" ref="G67" si="27">_xlfn.STDEV.S(C67:E67)</f>
        <v>3.6198526673517174E-2</v>
      </c>
      <c r="I67" s="25">
        <v>1.583</v>
      </c>
      <c r="J67" s="25">
        <v>1.54</v>
      </c>
      <c r="K67" s="25">
        <v>1.55</v>
      </c>
      <c r="L67" s="25">
        <f t="shared" ref="L67:L69" si="28">AVERAGE(I67:K67)</f>
        <v>1.5576666666666668</v>
      </c>
      <c r="M67" s="25">
        <f t="shared" ref="M67" si="29">_xlfn.STDEV.S(I67:K67)</f>
        <v>2.2501851775650186E-2</v>
      </c>
      <c r="O67" s="25">
        <v>2.4897999999999998</v>
      </c>
      <c r="P67" s="25">
        <v>2.5407000000000002</v>
      </c>
      <c r="Q67" s="25">
        <v>2.5228000000000002</v>
      </c>
      <c r="R67" s="25">
        <f t="shared" ref="R67:R69" si="30">AVERAGE(O67:Q67)</f>
        <v>2.5177666666666667</v>
      </c>
      <c r="S67" s="25">
        <f t="shared" ref="S67" si="31">_xlfn.STDEV.S(O67:Q67)</f>
        <v>2.5820599011900248E-2</v>
      </c>
      <c r="T67" s="21"/>
    </row>
    <row r="68" spans="1:20" s="25" customFormat="1" ht="17.25" x14ac:dyDescent="0.25">
      <c r="A68" s="21" t="s">
        <v>31</v>
      </c>
      <c r="B68" s="21" t="s">
        <v>46</v>
      </c>
      <c r="C68" s="25">
        <f t="shared" ref="C68:E68" si="32">C66-1</f>
        <v>-0.49039999999999995</v>
      </c>
      <c r="D68" s="25">
        <f t="shared" si="32"/>
        <v>-0.51039999999999996</v>
      </c>
      <c r="E68" s="25">
        <f t="shared" si="32"/>
        <v>-0.505</v>
      </c>
      <c r="F68" s="25">
        <f t="shared" si="26"/>
        <v>-0.50193333333333323</v>
      </c>
      <c r="I68" s="25">
        <f t="shared" ref="I68:K68" si="33">I66-1</f>
        <v>-0.39090000000000003</v>
      </c>
      <c r="J68" s="25">
        <f t="shared" si="33"/>
        <v>-0.4012</v>
      </c>
      <c r="K68" s="25">
        <f t="shared" si="33"/>
        <v>-0.39739999999999998</v>
      </c>
      <c r="L68" s="25">
        <f t="shared" si="28"/>
        <v>-0.39650000000000002</v>
      </c>
      <c r="O68" s="25">
        <f t="shared" ref="O68:Q68" si="34">O66-1</f>
        <v>-0.14200000000000002</v>
      </c>
      <c r="P68" s="25">
        <f t="shared" si="34"/>
        <v>-0.12480000000000002</v>
      </c>
      <c r="Q68" s="25">
        <f t="shared" si="34"/>
        <v>-0.13100000000000001</v>
      </c>
      <c r="R68" s="25">
        <f t="shared" si="30"/>
        <v>-0.13260000000000002</v>
      </c>
      <c r="T68" s="21" t="s">
        <v>46</v>
      </c>
    </row>
    <row r="69" spans="1:20" s="25" customFormat="1" ht="18" x14ac:dyDescent="0.25">
      <c r="A69" s="21" t="s">
        <v>33</v>
      </c>
      <c r="B69" s="21" t="s">
        <v>47</v>
      </c>
      <c r="C69" s="25">
        <f>10^C67</f>
        <v>16.069412530128776</v>
      </c>
      <c r="D69" s="25">
        <f>10^D67</f>
        <v>13.677288255958493</v>
      </c>
      <c r="E69" s="25">
        <f>10^E67</f>
        <v>14.288939585111036</v>
      </c>
      <c r="F69" s="25">
        <f t="shared" si="26"/>
        <v>14.678546790399436</v>
      </c>
      <c r="G69" s="25">
        <f t="shared" ref="G69" si="35">_xlfn.STDEV.S(C69:E69)</f>
        <v>1.2427429205504066</v>
      </c>
      <c r="I69" s="25">
        <f t="shared" ref="I69:K69" si="36">10^I67</f>
        <v>38.28247433168228</v>
      </c>
      <c r="J69" s="25">
        <f t="shared" si="36"/>
        <v>34.67368504525318</v>
      </c>
      <c r="K69" s="25">
        <f t="shared" si="36"/>
        <v>35.481338923357555</v>
      </c>
      <c r="L69" s="25">
        <f t="shared" si="28"/>
        <v>36.145832766764336</v>
      </c>
      <c r="M69" s="25">
        <f t="shared" ref="M69" si="37">_xlfn.STDEV.S(I69:K69)</f>
        <v>1.8939387739326483</v>
      </c>
      <c r="O69" s="25">
        <f t="shared" ref="O69:Q69" si="38">10^O67</f>
        <v>308.88726265127542</v>
      </c>
      <c r="P69" s="25">
        <f t="shared" si="38"/>
        <v>347.29617486579178</v>
      </c>
      <c r="Q69" s="25">
        <f t="shared" si="38"/>
        <v>333.27289957613812</v>
      </c>
      <c r="R69" s="25">
        <f t="shared" si="30"/>
        <v>329.81877903106846</v>
      </c>
      <c r="S69" s="25">
        <f t="shared" ref="S69" si="39">_xlfn.STDEV.S(O69:Q69)</f>
        <v>19.436032155008142</v>
      </c>
      <c r="T69" s="21" t="s">
        <v>47</v>
      </c>
    </row>
    <row r="70" spans="1:20" s="25" customFormat="1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I70" s="25">
        <v>4.0000000000000001E-3</v>
      </c>
      <c r="J70" s="25">
        <v>4.0000000000000001E-3</v>
      </c>
      <c r="K70" s="25">
        <v>4.0000000000000001E-3</v>
      </c>
      <c r="O70" s="25">
        <v>4.0000000000000001E-3</v>
      </c>
      <c r="P70" s="25">
        <v>4.0000000000000001E-3</v>
      </c>
      <c r="Q70" s="25">
        <v>4.0000000000000001E-3</v>
      </c>
      <c r="T70" s="22" t="s">
        <v>35</v>
      </c>
    </row>
    <row r="71" spans="1:20" s="25" customFormat="1" ht="18" x14ac:dyDescent="0.25">
      <c r="A71" s="21" t="s">
        <v>36</v>
      </c>
      <c r="B71" s="21" t="s">
        <v>28</v>
      </c>
      <c r="C71" s="24">
        <f t="shared" ref="C71:E71" si="40">C69*(C70^C68)</f>
        <v>240.96267748021279</v>
      </c>
      <c r="D71" s="24">
        <f t="shared" si="40"/>
        <v>229.03854727907321</v>
      </c>
      <c r="E71" s="24">
        <f t="shared" si="40"/>
        <v>232.25212933224915</v>
      </c>
      <c r="F71" s="25">
        <f t="shared" ref="F71" si="41">AVERAGE(C71:E71)</f>
        <v>234.08445136384503</v>
      </c>
      <c r="G71" s="25">
        <f t="shared" ref="G71" si="42">_xlfn.STDEV.S(C71:E71)</f>
        <v>6.1696250521434468</v>
      </c>
      <c r="H71" s="24"/>
      <c r="I71" s="24">
        <f t="shared" ref="I71:K71" si="43">I69*(I70^I68)</f>
        <v>331.40171334556533</v>
      </c>
      <c r="J71" s="24">
        <f t="shared" si="43"/>
        <v>317.72656787794057</v>
      </c>
      <c r="K71" s="24">
        <f t="shared" si="43"/>
        <v>318.37676049114219</v>
      </c>
      <c r="L71" s="25">
        <f t="shared" ref="L71" si="44">AVERAGE(I71:K71)</f>
        <v>322.50168057154934</v>
      </c>
      <c r="M71" s="25">
        <f t="shared" ref="M71" si="45">_xlfn.STDEV.S(I71:K71)</f>
        <v>7.7145074465246459</v>
      </c>
      <c r="N71" s="24"/>
      <c r="O71" s="24">
        <f t="shared" ref="O71:Q71" si="46">O69*(O70^O68)</f>
        <v>676.56181277664803</v>
      </c>
      <c r="P71" s="24">
        <f t="shared" si="46"/>
        <v>691.77189399333895</v>
      </c>
      <c r="Q71" s="24">
        <f t="shared" si="46"/>
        <v>686.95792983617878</v>
      </c>
      <c r="R71" s="25">
        <f t="shared" ref="R71" si="47">AVERAGE(O71:Q71)</f>
        <v>685.09721220205529</v>
      </c>
      <c r="S71" s="25">
        <f t="shared" ref="S71" si="48">_xlfn.STDEV.S(O71:Q71)</f>
        <v>7.7738886819941797</v>
      </c>
      <c r="T71" s="21" t="s">
        <v>28</v>
      </c>
    </row>
    <row r="72" spans="1:20" s="25" customFormat="1" x14ac:dyDescent="0.25">
      <c r="A72" s="21"/>
      <c r="B72" s="21"/>
      <c r="T72" s="21"/>
    </row>
    <row r="73" spans="1:20" s="25" customFormat="1" x14ac:dyDescent="0.25">
      <c r="A73" s="21" t="s">
        <v>19</v>
      </c>
      <c r="B73" s="21"/>
      <c r="C73" s="24">
        <v>8.3144100000000005</v>
      </c>
      <c r="D73" s="24">
        <v>8.3144100000000005</v>
      </c>
      <c r="E73" s="24">
        <v>8.3144100000000005</v>
      </c>
      <c r="H73" s="24"/>
      <c r="I73" s="24">
        <v>8.3144100000000005</v>
      </c>
      <c r="J73" s="24">
        <v>8.3144100000000005</v>
      </c>
      <c r="K73" s="24">
        <v>8.3144100000000005</v>
      </c>
      <c r="N73" s="24"/>
      <c r="O73" s="24">
        <v>8.3144100000000005</v>
      </c>
      <c r="P73" s="24">
        <v>8.3144100000000005</v>
      </c>
      <c r="Q73" s="24">
        <v>8.3144100000000005</v>
      </c>
      <c r="T73" s="21"/>
    </row>
    <row r="74" spans="1:20" s="25" customFormat="1" x14ac:dyDescent="0.25">
      <c r="A74" s="21" t="s">
        <v>20</v>
      </c>
      <c r="B74" s="21"/>
      <c r="C74" s="24">
        <v>298.14999999999998</v>
      </c>
      <c r="D74" s="24">
        <v>298.14999999999998</v>
      </c>
      <c r="E74" s="24">
        <v>298.14999999999998</v>
      </c>
      <c r="H74" s="24"/>
      <c r="I74" s="24">
        <v>298.14999999999998</v>
      </c>
      <c r="J74" s="24">
        <v>298.14999999999998</v>
      </c>
      <c r="K74" s="24">
        <v>298.14999999999998</v>
      </c>
      <c r="N74" s="24"/>
      <c r="O74" s="24">
        <v>298.14999999999998</v>
      </c>
      <c r="P74" s="24">
        <v>298.14999999999998</v>
      </c>
      <c r="Q74" s="24">
        <v>298.14999999999998</v>
      </c>
      <c r="T74" s="21"/>
    </row>
    <row r="75" spans="1:20" s="25" customFormat="1" x14ac:dyDescent="0.25">
      <c r="B75" s="21"/>
      <c r="C75" s="24"/>
      <c r="D75" s="24"/>
      <c r="E75" s="24"/>
      <c r="H75" s="24"/>
      <c r="I75" s="24"/>
      <c r="J75" s="24"/>
      <c r="K75" s="24"/>
      <c r="N75" s="24"/>
      <c r="O75" s="24"/>
      <c r="P75" s="24"/>
      <c r="Q75" s="24"/>
      <c r="T75" s="21"/>
    </row>
    <row r="76" spans="1:20" s="25" customFormat="1" x14ac:dyDescent="0.25">
      <c r="A76" s="21" t="s">
        <v>37</v>
      </c>
      <c r="B76" s="21"/>
      <c r="C76" s="24">
        <f t="shared" ref="C76:E76" si="49">LN(C71)</f>
        <v>5.4846420562704647</v>
      </c>
      <c r="D76" s="24">
        <f t="shared" si="49"/>
        <v>5.4338903181181264</v>
      </c>
      <c r="E76" s="24">
        <f t="shared" si="49"/>
        <v>5.4478235459285571</v>
      </c>
      <c r="F76" s="25">
        <f t="shared" ref="F76" si="50">AVERAGE(C76:E76)</f>
        <v>5.4554519734390494</v>
      </c>
      <c r="G76" s="25">
        <f t="shared" ref="G76" si="51">_xlfn.STDEV.S(C76:E76)</f>
        <v>2.6221735470464306E-2</v>
      </c>
      <c r="H76" s="24"/>
      <c r="I76" s="24">
        <f t="shared" ref="I76:K76" si="52">LN(I71)</f>
        <v>5.8033312750019261</v>
      </c>
      <c r="J76" s="24">
        <f t="shared" si="52"/>
        <v>5.7611911634571644</v>
      </c>
      <c r="K76" s="24">
        <f t="shared" si="52"/>
        <v>5.7632354628992282</v>
      </c>
      <c r="L76" s="25">
        <f t="shared" ref="L76" si="53">AVERAGE(I76:K76)</f>
        <v>5.7759193004527729</v>
      </c>
      <c r="M76" s="25">
        <f t="shared" ref="M76" si="54">_xlfn.STDEV.S(I76:K76)</f>
        <v>2.3761461477879969E-2</v>
      </c>
      <c r="N76" s="24"/>
      <c r="O76" s="24">
        <f t="shared" ref="O76:Q76" si="55">LN(O71)</f>
        <v>6.5170238148730144</v>
      </c>
      <c r="P76" s="24">
        <f t="shared" si="55"/>
        <v>6.5392562683191811</v>
      </c>
      <c r="Q76" s="24">
        <f t="shared" si="55"/>
        <v>6.5322730528453334</v>
      </c>
      <c r="R76" s="25">
        <f t="shared" ref="R76" si="56">AVERAGE(O76:Q76)</f>
        <v>6.5295177120125096</v>
      </c>
      <c r="S76" s="25">
        <f t="shared" ref="S76" si="57">_xlfn.STDEV.S(O76:Q76)</f>
        <v>1.136945134506329E-2</v>
      </c>
      <c r="T76" s="21"/>
    </row>
    <row r="77" spans="1:20" s="25" customFormat="1" x14ac:dyDescent="0.25">
      <c r="A77" s="21"/>
      <c r="B77" s="21"/>
      <c r="C77" s="24"/>
      <c r="D77" s="24"/>
      <c r="E77" s="24"/>
      <c r="H77" s="24"/>
      <c r="I77" s="24"/>
      <c r="J77" s="24"/>
      <c r="K77" s="24"/>
      <c r="N77" s="24"/>
      <c r="O77" s="24"/>
      <c r="P77" s="24"/>
      <c r="Q77" s="24"/>
      <c r="T77" s="21"/>
    </row>
    <row r="78" spans="1:20" s="25" customFormat="1" ht="17.25" x14ac:dyDescent="0.25">
      <c r="A78" s="23" t="s">
        <v>38</v>
      </c>
      <c r="B78" s="21" t="s">
        <v>39</v>
      </c>
      <c r="C78" s="62">
        <f t="shared" ref="C78:E78" si="58">-(C73*C74)*C76</f>
        <v>-13596.105936618424</v>
      </c>
      <c r="D78" s="62">
        <f t="shared" si="58"/>
        <v>-13470.29535475961</v>
      </c>
      <c r="E78" s="62">
        <f t="shared" si="58"/>
        <v>-13504.835009199423</v>
      </c>
      <c r="F78" s="25">
        <f t="shared" ref="F78:F79" si="59">AVERAGE(C78:E78)</f>
        <v>-13523.745433525817</v>
      </c>
      <c r="G78" s="25">
        <f t="shared" ref="G78:G79" si="60">_xlfn.STDEV.S(C78:E78)</f>
        <v>65.002144103610661</v>
      </c>
      <c r="H78" s="62"/>
      <c r="I78" s="62">
        <f t="shared" ref="I78:K78" si="61">-(I73*I74)*I76</f>
        <v>-14386.117816022179</v>
      </c>
      <c r="J78" s="62">
        <f t="shared" si="61"/>
        <v>-14281.654951378448</v>
      </c>
      <c r="K78" s="62">
        <f t="shared" si="61"/>
        <v>-14286.722649779786</v>
      </c>
      <c r="L78" s="25">
        <f t="shared" ref="L78:L79" si="62">AVERAGE(I78:K78)</f>
        <v>-14318.165139060138</v>
      </c>
      <c r="M78" s="25">
        <f t="shared" ref="M78:M79" si="63">_xlfn.STDEV.S(I78:K78)</f>
        <v>58.903269191975902</v>
      </c>
      <c r="N78" s="62"/>
      <c r="O78" s="62">
        <f t="shared" ref="O78:Q78" si="64">-(O73*O74)*O76</f>
        <v>-16155.319758228758</v>
      </c>
      <c r="P78" s="62">
        <f t="shared" si="64"/>
        <v>-16210.432706199434</v>
      </c>
      <c r="Q78" s="62">
        <f t="shared" si="64"/>
        <v>-16193.12172466471</v>
      </c>
      <c r="R78" s="25">
        <f t="shared" ref="R78:R79" si="65">AVERAGE(O78:Q78)</f>
        <v>-16186.2913963643</v>
      </c>
      <c r="S78" s="25">
        <f t="shared" ref="S78:S79" si="66">_xlfn.STDEV.S(O78:Q78)</f>
        <v>28.184202969449828</v>
      </c>
      <c r="T78" s="21" t="s">
        <v>39</v>
      </c>
    </row>
    <row r="79" spans="1:20" s="25" customFormat="1" ht="17.25" x14ac:dyDescent="0.25">
      <c r="A79" s="23" t="s">
        <v>38</v>
      </c>
      <c r="B79" s="21" t="s">
        <v>45</v>
      </c>
      <c r="C79" s="26">
        <f t="shared" ref="C79:E79" si="67">C78/1000</f>
        <v>-13.596105936618423</v>
      </c>
      <c r="D79" s="26">
        <f t="shared" si="67"/>
        <v>-13.47029535475961</v>
      </c>
      <c r="E79" s="26">
        <f t="shared" si="67"/>
        <v>-13.504835009199423</v>
      </c>
      <c r="F79" s="25">
        <f t="shared" si="59"/>
        <v>-13.52374543352582</v>
      </c>
      <c r="G79" s="25">
        <f t="shared" si="60"/>
        <v>6.5002144103610382E-2</v>
      </c>
      <c r="H79" s="26"/>
      <c r="I79" s="26">
        <f t="shared" ref="I79:K79" si="68">I78/1000</f>
        <v>-14.386117816022178</v>
      </c>
      <c r="J79" s="26">
        <f t="shared" si="68"/>
        <v>-14.281654951378448</v>
      </c>
      <c r="K79" s="26">
        <f t="shared" si="68"/>
        <v>-14.286722649779785</v>
      </c>
      <c r="L79" s="25">
        <f t="shared" si="62"/>
        <v>-14.318165139060136</v>
      </c>
      <c r="M79" s="25">
        <f t="shared" si="63"/>
        <v>5.8903269191976033E-2</v>
      </c>
      <c r="N79" s="26"/>
      <c r="O79" s="26">
        <f t="shared" ref="O79:Q79" si="69">O78/1000</f>
        <v>-16.155319758228757</v>
      </c>
      <c r="P79" s="26">
        <f t="shared" si="69"/>
        <v>-16.210432706199434</v>
      </c>
      <c r="Q79" s="26">
        <f t="shared" si="69"/>
        <v>-16.19312172466471</v>
      </c>
      <c r="R79" s="25">
        <f t="shared" si="65"/>
        <v>-16.1862913963643</v>
      </c>
      <c r="S79" s="25">
        <f t="shared" si="66"/>
        <v>2.8184202969450487E-2</v>
      </c>
      <c r="T79" s="21" t="s">
        <v>45</v>
      </c>
    </row>
    <row r="80" spans="1:20" s="25" customFormat="1" x14ac:dyDescent="0.25"/>
  </sheetData>
  <mergeCells count="18">
    <mergeCell ref="B42:Q42"/>
    <mergeCell ref="B43:D43"/>
    <mergeCell ref="H43:J43"/>
    <mergeCell ref="N43:P43"/>
    <mergeCell ref="B33:D33"/>
    <mergeCell ref="H33:J33"/>
    <mergeCell ref="N33:P33"/>
    <mergeCell ref="B1:D1"/>
    <mergeCell ref="H1:J1"/>
    <mergeCell ref="N1:P1"/>
    <mergeCell ref="B12:D12"/>
    <mergeCell ref="H12:J12"/>
    <mergeCell ref="N12:P12"/>
    <mergeCell ref="B22:Q22"/>
    <mergeCell ref="B23:D23"/>
    <mergeCell ref="H23:J23"/>
    <mergeCell ref="N23:P23"/>
    <mergeCell ref="B32:Q3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selection activeCell="J13" activeCellId="1" sqref="D13 J13"/>
    </sheetView>
  </sheetViews>
  <sheetFormatPr defaultColWidth="11" defaultRowHeight="15.75" x14ac:dyDescent="0.25"/>
  <cols>
    <col min="1" max="1" width="27.375" bestFit="1" customWidth="1"/>
    <col min="2" max="3" width="15.5" bestFit="1" customWidth="1"/>
    <col min="4" max="4" width="14.5" bestFit="1" customWidth="1"/>
    <col min="8" max="8" width="15.5" bestFit="1" customWidth="1"/>
    <col min="9" max="11" width="15.25" bestFit="1" customWidth="1"/>
    <col min="14" max="14" width="14.5" bestFit="1" customWidth="1"/>
    <col min="15" max="15" width="14.375" bestFit="1" customWidth="1"/>
    <col min="16" max="17" width="15.25" bestFit="1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693.7115</v>
      </c>
      <c r="O2" s="1">
        <v>703.68799999999999</v>
      </c>
      <c r="P2" s="1">
        <v>697.33150000000001</v>
      </c>
      <c r="Q2" s="1">
        <f>AVERAGE(N2:P2)</f>
        <v>698.24366666666663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597.64400000000001</v>
      </c>
      <c r="O3" s="1">
        <v>601.721</v>
      </c>
      <c r="P3" s="1">
        <v>606.04100000000005</v>
      </c>
      <c r="Q3" s="1">
        <f t="shared" ref="Q3:Q9" si="0">AVERAGE(N3:P3)</f>
        <v>601.80200000000002</v>
      </c>
      <c r="R3" s="1"/>
      <c r="S3" s="1"/>
      <c r="T3" s="3"/>
      <c r="U3" s="3"/>
    </row>
    <row r="4" spans="1:21" x14ac:dyDescent="0.25">
      <c r="A4" s="1">
        <f>2*238</f>
        <v>476</v>
      </c>
      <c r="B4" s="1">
        <v>179.18360000000001</v>
      </c>
      <c r="C4" s="1">
        <v>149.0591</v>
      </c>
      <c r="D4" s="1">
        <v>144.43709999999999</v>
      </c>
      <c r="E4" s="1">
        <f t="shared" ref="E4:E9" si="1">AVERAGE(B4:D4)</f>
        <v>157.55993333333333</v>
      </c>
      <c r="F4" s="1"/>
      <c r="G4" s="1"/>
      <c r="H4" s="1">
        <v>212.80889999999999</v>
      </c>
      <c r="I4" s="1">
        <v>218.88509999999999</v>
      </c>
      <c r="J4" s="1">
        <v>227.86609999999999</v>
      </c>
      <c r="K4" s="1">
        <f t="shared" ref="K4:K9" si="2">AVERAGE(H4:J4)</f>
        <v>219.85336666666663</v>
      </c>
      <c r="L4" s="1"/>
      <c r="M4" s="1"/>
      <c r="N4" s="1">
        <v>444.79059999999998</v>
      </c>
      <c r="O4" s="1">
        <v>459.34989999999999</v>
      </c>
      <c r="P4" s="1">
        <v>460.392</v>
      </c>
      <c r="Q4" s="1">
        <f t="shared" si="0"/>
        <v>454.84416666666669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143.71729999999999</v>
      </c>
      <c r="C5" s="1">
        <v>121.9838</v>
      </c>
      <c r="D5" s="1">
        <v>118.7373</v>
      </c>
      <c r="E5" s="1">
        <f t="shared" si="1"/>
        <v>128.14613333333332</v>
      </c>
      <c r="F5" s="1"/>
      <c r="G5" s="1"/>
      <c r="H5" s="1">
        <v>141.99260000000001</v>
      </c>
      <c r="I5" s="1">
        <v>150.46180000000001</v>
      </c>
      <c r="J5" s="1">
        <v>150.37729999999999</v>
      </c>
      <c r="K5" s="1">
        <f t="shared" si="2"/>
        <v>147.61056666666667</v>
      </c>
      <c r="L5" s="1"/>
      <c r="M5" s="1"/>
      <c r="N5" s="1">
        <v>154.0823</v>
      </c>
      <c r="O5" s="1">
        <v>176.32230000000001</v>
      </c>
      <c r="P5" s="1">
        <v>175.87469999999999</v>
      </c>
      <c r="Q5" s="1">
        <f t="shared" si="0"/>
        <v>168.75976666666668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85.138300000000001</v>
      </c>
      <c r="C6" s="1">
        <v>70.611050000000006</v>
      </c>
      <c r="D6" s="1">
        <v>71.385750000000002</v>
      </c>
      <c r="E6" s="1">
        <f t="shared" si="1"/>
        <v>75.711699999999993</v>
      </c>
      <c r="F6" s="1"/>
      <c r="G6" s="1"/>
      <c r="H6" s="1">
        <v>76.633799999999994</v>
      </c>
      <c r="I6" s="1">
        <v>75.296250000000001</v>
      </c>
      <c r="J6" s="1">
        <v>72.179000000000002</v>
      </c>
      <c r="K6" s="1">
        <f t="shared" si="2"/>
        <v>74.70301666666667</v>
      </c>
      <c r="L6" s="1"/>
      <c r="M6" s="1"/>
      <c r="N6" s="1">
        <v>78.636700000000005</v>
      </c>
      <c r="O6" s="1">
        <v>87.604249999999993</v>
      </c>
      <c r="P6" s="1">
        <v>90.780050000000003</v>
      </c>
      <c r="Q6" s="1">
        <f t="shared" si="0"/>
        <v>85.673666666666676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46.803089999999997</v>
      </c>
      <c r="C7" s="1">
        <v>42.71669</v>
      </c>
      <c r="D7" s="1">
        <v>42.086269999999999</v>
      </c>
      <c r="E7" s="1">
        <f t="shared" si="1"/>
        <v>43.86868333333333</v>
      </c>
      <c r="F7" s="1"/>
      <c r="G7" s="1"/>
      <c r="H7" s="1">
        <v>43.148670000000003</v>
      </c>
      <c r="I7" s="1">
        <v>42.60886</v>
      </c>
      <c r="J7" s="1">
        <v>41.944859999999998</v>
      </c>
      <c r="K7" s="1">
        <f t="shared" si="2"/>
        <v>42.567463333333336</v>
      </c>
      <c r="L7" s="1"/>
      <c r="M7" s="1"/>
      <c r="N7" s="1">
        <v>46.706629999999997</v>
      </c>
      <c r="O7" s="1">
        <v>47.699469999999998</v>
      </c>
      <c r="P7" s="1">
        <v>46.65681</v>
      </c>
      <c r="Q7" s="1">
        <f t="shared" si="0"/>
        <v>47.020969999999998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25.60924</v>
      </c>
      <c r="C8" s="1">
        <v>25.532330000000002</v>
      </c>
      <c r="D8" s="1">
        <v>25.517959999999999</v>
      </c>
      <c r="E8" s="1">
        <f t="shared" si="1"/>
        <v>25.553176666666669</v>
      </c>
      <c r="F8" s="1"/>
      <c r="G8" s="1"/>
      <c r="H8" s="1">
        <v>24.034220000000001</v>
      </c>
      <c r="I8" s="1">
        <v>25.545310000000001</v>
      </c>
      <c r="J8" s="1">
        <v>25.882709999999999</v>
      </c>
      <c r="K8" s="1">
        <f t="shared" si="2"/>
        <v>25.154080000000004</v>
      </c>
      <c r="L8" s="1"/>
      <c r="M8" s="1"/>
      <c r="N8" s="1">
        <v>23.32612</v>
      </c>
      <c r="O8" s="1">
        <v>27.67352</v>
      </c>
      <c r="P8" s="1">
        <v>26.016770000000001</v>
      </c>
      <c r="Q8" s="1">
        <f t="shared" si="0"/>
        <v>25.67213666666667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8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0.81819980217606325</v>
      </c>
      <c r="C13" s="31">
        <v>0.81819980217606325</v>
      </c>
      <c r="D13" s="31">
        <v>0.81819980217606325</v>
      </c>
      <c r="E13" s="2"/>
      <c r="F13" s="2"/>
      <c r="G13" s="2"/>
      <c r="H13" s="31">
        <v>1.3072908901148057</v>
      </c>
      <c r="I13" s="31">
        <v>1.3072908901148057</v>
      </c>
      <c r="J13" s="31">
        <v>1.3072908901148057</v>
      </c>
      <c r="K13" s="2"/>
      <c r="L13" s="2"/>
      <c r="M13" s="2"/>
      <c r="N13" s="2">
        <f t="shared" ref="N13:Q13" si="5">N2/238</f>
        <v>2.9147542016806725</v>
      </c>
      <c r="O13" s="2">
        <f t="shared" si="5"/>
        <v>2.9566722689075631</v>
      </c>
      <c r="P13" s="2">
        <f t="shared" si="5"/>
        <v>2.9299642857142856</v>
      </c>
      <c r="Q13" s="2">
        <f t="shared" si="5"/>
        <v>2.933796918767507</v>
      </c>
      <c r="R13" s="2"/>
      <c r="S13" s="2"/>
    </row>
    <row r="14" spans="1:21" x14ac:dyDescent="0.25">
      <c r="A14" s="2">
        <f t="shared" ref="A14:A19" si="6">A3/238/1000</f>
        <v>3.0000000000000001E-3</v>
      </c>
      <c r="B14" s="31">
        <v>0.76498150431565981</v>
      </c>
      <c r="C14" s="31">
        <v>0.76498150431565981</v>
      </c>
      <c r="D14" s="31">
        <v>0.76498150431565981</v>
      </c>
      <c r="E14" s="2"/>
      <c r="F14" s="2"/>
      <c r="G14" s="2"/>
      <c r="H14" s="31">
        <v>1.1522691431575258</v>
      </c>
      <c r="I14" s="31">
        <v>1.1522691431575258</v>
      </c>
      <c r="J14" s="31">
        <v>1.1522691431575258</v>
      </c>
      <c r="K14" s="2"/>
      <c r="L14" s="2"/>
      <c r="M14" s="2"/>
      <c r="N14" s="2">
        <f t="shared" ref="B14:Q20" si="7">N3/238</f>
        <v>2.5111092436974789</v>
      </c>
      <c r="O14" s="2">
        <f t="shared" si="7"/>
        <v>2.5282394957983194</v>
      </c>
      <c r="P14" s="2">
        <f t="shared" si="7"/>
        <v>2.5463907563025212</v>
      </c>
      <c r="Q14" s="2">
        <f t="shared" si="7"/>
        <v>2.528579831932773</v>
      </c>
      <c r="R14" s="2"/>
      <c r="S14" s="2"/>
    </row>
    <row r="15" spans="1:21" x14ac:dyDescent="0.25">
      <c r="A15" s="2">
        <f t="shared" si="6"/>
        <v>2E-3</v>
      </c>
      <c r="B15" s="2">
        <f t="shared" si="7"/>
        <v>0.75287226890756309</v>
      </c>
      <c r="C15" s="2">
        <f t="shared" si="7"/>
        <v>0.62629873949579828</v>
      </c>
      <c r="D15" s="2">
        <f t="shared" si="7"/>
        <v>0.60687857142857138</v>
      </c>
      <c r="E15" s="2">
        <f t="shared" si="7"/>
        <v>0.66201652661064425</v>
      </c>
      <c r="F15" s="2"/>
      <c r="G15" s="2"/>
      <c r="H15" s="2">
        <f t="shared" si="7"/>
        <v>0.89415504201680673</v>
      </c>
      <c r="I15" s="2">
        <f t="shared" si="7"/>
        <v>0.91968529411764699</v>
      </c>
      <c r="J15" s="2">
        <f t="shared" si="7"/>
        <v>0.95742058823529408</v>
      </c>
      <c r="K15" s="2">
        <f t="shared" si="7"/>
        <v>0.92375364145658245</v>
      </c>
      <c r="L15" s="2"/>
      <c r="M15" s="2"/>
      <c r="N15" s="2">
        <f t="shared" si="7"/>
        <v>1.8688680672268907</v>
      </c>
      <c r="O15" s="2">
        <f t="shared" si="7"/>
        <v>1.9300415966386555</v>
      </c>
      <c r="P15" s="2">
        <f t="shared" si="7"/>
        <v>1.9344201680672268</v>
      </c>
      <c r="Q15" s="2">
        <f t="shared" si="7"/>
        <v>1.9111099439775912</v>
      </c>
      <c r="R15" s="2"/>
      <c r="S15" s="2"/>
    </row>
    <row r="16" spans="1:21" x14ac:dyDescent="0.25">
      <c r="A16" s="2">
        <f t="shared" si="6"/>
        <v>1E-3</v>
      </c>
      <c r="B16" s="2">
        <f t="shared" si="7"/>
        <v>0.60385420168067228</v>
      </c>
      <c r="C16" s="2">
        <f t="shared" si="7"/>
        <v>0.512536974789916</v>
      </c>
      <c r="D16" s="2">
        <f t="shared" si="7"/>
        <v>0.49889621848739496</v>
      </c>
      <c r="E16" s="2">
        <f t="shared" si="7"/>
        <v>0.53842913165266104</v>
      </c>
      <c r="F16" s="2"/>
      <c r="G16" s="2"/>
      <c r="H16" s="2">
        <f t="shared" si="7"/>
        <v>0.59660756302521012</v>
      </c>
      <c r="I16" s="2">
        <f t="shared" si="7"/>
        <v>0.63219243697479</v>
      </c>
      <c r="J16" s="2">
        <f t="shared" si="7"/>
        <v>0.63183739495798319</v>
      </c>
      <c r="K16" s="2">
        <f t="shared" si="7"/>
        <v>0.62021246498599436</v>
      </c>
      <c r="L16" s="2"/>
      <c r="M16" s="2"/>
      <c r="N16" s="2">
        <f t="shared" si="7"/>
        <v>0.64740462184873948</v>
      </c>
      <c r="O16" s="2">
        <f t="shared" si="7"/>
        <v>0.74085000000000001</v>
      </c>
      <c r="P16" s="2">
        <f t="shared" si="7"/>
        <v>0.73896932773109236</v>
      </c>
      <c r="Q16" s="2">
        <f t="shared" si="7"/>
        <v>0.70907464985994406</v>
      </c>
      <c r="R16" s="2"/>
      <c r="S16" s="2"/>
    </row>
    <row r="17" spans="1:19" x14ac:dyDescent="0.25">
      <c r="A17" s="2">
        <f t="shared" si="6"/>
        <v>5.0000000000000001E-4</v>
      </c>
      <c r="B17" s="2">
        <f t="shared" si="7"/>
        <v>0.35772394957983195</v>
      </c>
      <c r="C17" s="2">
        <f t="shared" si="7"/>
        <v>0.29668508403361349</v>
      </c>
      <c r="D17" s="2">
        <f t="shared" si="7"/>
        <v>0.2999401260504202</v>
      </c>
      <c r="E17" s="2">
        <f t="shared" si="7"/>
        <v>0.31811638655462182</v>
      </c>
      <c r="F17" s="2"/>
      <c r="G17" s="2"/>
      <c r="H17" s="2">
        <f t="shared" si="7"/>
        <v>0.321990756302521</v>
      </c>
      <c r="I17" s="2">
        <f t="shared" si="7"/>
        <v>0.31637079831932774</v>
      </c>
      <c r="J17" s="2">
        <f t="shared" si="7"/>
        <v>0.30327310924369749</v>
      </c>
      <c r="K17" s="2">
        <f t="shared" si="7"/>
        <v>0.31387822128851545</v>
      </c>
      <c r="L17" s="2"/>
      <c r="M17" s="2"/>
      <c r="N17" s="2">
        <f t="shared" si="7"/>
        <v>0.33040630252100844</v>
      </c>
      <c r="O17" s="2">
        <f t="shared" si="7"/>
        <v>0.3680850840336134</v>
      </c>
      <c r="P17" s="2">
        <f t="shared" si="7"/>
        <v>0.38142878151260506</v>
      </c>
      <c r="Q17" s="2">
        <f t="shared" si="7"/>
        <v>0.35997338935574236</v>
      </c>
      <c r="R17" s="2"/>
      <c r="S17" s="2"/>
    </row>
    <row r="18" spans="1:19" x14ac:dyDescent="0.25">
      <c r="A18" s="2">
        <f t="shared" si="6"/>
        <v>2.5000000000000001E-4</v>
      </c>
      <c r="B18" s="2">
        <f t="shared" si="7"/>
        <v>0.19665163865546217</v>
      </c>
      <c r="C18" s="2">
        <f t="shared" si="7"/>
        <v>0.17948189075630253</v>
      </c>
      <c r="D18" s="2">
        <f t="shared" si="7"/>
        <v>0.17683306722689074</v>
      </c>
      <c r="E18" s="2">
        <f t="shared" si="7"/>
        <v>0.18432219887955181</v>
      </c>
      <c r="F18" s="2"/>
      <c r="G18" s="2"/>
      <c r="H18" s="2">
        <f t="shared" si="7"/>
        <v>0.18129693277310927</v>
      </c>
      <c r="I18" s="2">
        <f t="shared" si="7"/>
        <v>0.17902882352941177</v>
      </c>
      <c r="J18" s="2">
        <f t="shared" si="7"/>
        <v>0.17623890756302521</v>
      </c>
      <c r="K18" s="2">
        <f t="shared" si="7"/>
        <v>0.17885488795518209</v>
      </c>
      <c r="L18" s="2"/>
      <c r="M18" s="2"/>
      <c r="N18" s="2">
        <f t="shared" si="7"/>
        <v>0.19624634453781512</v>
      </c>
      <c r="O18" s="2">
        <f t="shared" si="7"/>
        <v>0.20041794117647058</v>
      </c>
      <c r="P18" s="2">
        <f t="shared" si="7"/>
        <v>0.1960370168067227</v>
      </c>
      <c r="Q18" s="2">
        <f t="shared" si="7"/>
        <v>0.19756710084033613</v>
      </c>
      <c r="R18" s="2"/>
      <c r="S18" s="2"/>
    </row>
    <row r="19" spans="1:19" x14ac:dyDescent="0.25">
      <c r="A19" s="2">
        <f t="shared" si="6"/>
        <v>1.25E-4</v>
      </c>
      <c r="B19" s="2">
        <f t="shared" si="7"/>
        <v>0.1076018487394958</v>
      </c>
      <c r="C19" s="2">
        <f t="shared" si="7"/>
        <v>0.1072786974789916</v>
      </c>
      <c r="D19" s="2">
        <f t="shared" si="7"/>
        <v>0.10721831932773108</v>
      </c>
      <c r="E19" s="2">
        <f t="shared" si="7"/>
        <v>0.10736628851540617</v>
      </c>
      <c r="F19" s="2"/>
      <c r="G19" s="2"/>
      <c r="H19" s="2">
        <f t="shared" si="7"/>
        <v>0.10098411764705884</v>
      </c>
      <c r="I19" s="2">
        <f t="shared" si="7"/>
        <v>0.10733323529411765</v>
      </c>
      <c r="J19" s="2">
        <f t="shared" si="7"/>
        <v>0.10875088235294117</v>
      </c>
      <c r="K19" s="2">
        <f t="shared" si="7"/>
        <v>0.10568941176470589</v>
      </c>
      <c r="L19" s="2"/>
      <c r="M19" s="2"/>
      <c r="N19" s="2">
        <f t="shared" si="7"/>
        <v>9.8008907563025202E-2</v>
      </c>
      <c r="O19" s="2">
        <f t="shared" si="7"/>
        <v>0.11627529411764706</v>
      </c>
      <c r="P19" s="2">
        <f t="shared" si="7"/>
        <v>0.10931415966386555</v>
      </c>
      <c r="Q19" s="2">
        <f t="shared" si="7"/>
        <v>0.10786612044817928</v>
      </c>
      <c r="R19" s="2"/>
      <c r="S19" s="2"/>
    </row>
    <row r="20" spans="1:19" x14ac:dyDescent="0.25">
      <c r="A20" s="2">
        <f t="shared" ref="A20" si="8">A9/238</f>
        <v>0</v>
      </c>
      <c r="B20" s="2">
        <f t="shared" si="7"/>
        <v>0</v>
      </c>
      <c r="C20" s="2">
        <f t="shared" si="7"/>
        <v>0</v>
      </c>
      <c r="D20" s="2">
        <f t="shared" si="7"/>
        <v>0</v>
      </c>
      <c r="E20" s="2">
        <f t="shared" si="7"/>
        <v>0</v>
      </c>
      <c r="F20" s="2"/>
      <c r="G20" s="2"/>
      <c r="H20" s="2">
        <f t="shared" si="7"/>
        <v>0</v>
      </c>
      <c r="I20" s="2">
        <f t="shared" si="7"/>
        <v>0</v>
      </c>
      <c r="J20" s="2">
        <f t="shared" si="7"/>
        <v>0</v>
      </c>
      <c r="K20" s="2">
        <f t="shared" si="7"/>
        <v>0</v>
      </c>
      <c r="L20" s="2"/>
      <c r="M20" s="2"/>
      <c r="N20" s="2">
        <f t="shared" si="7"/>
        <v>0</v>
      </c>
      <c r="O20" s="2">
        <f t="shared" si="7"/>
        <v>0</v>
      </c>
      <c r="P20" s="2">
        <f t="shared" si="7"/>
        <v>0</v>
      </c>
      <c r="Q20" s="2">
        <f t="shared" si="7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 t="shared" ref="A24:Q30" si="9">1/A2</f>
        <v>1.0504201680672268E-3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>
        <f t="shared" si="9"/>
        <v>1.4415214393879877E-3</v>
      </c>
      <c r="O24" s="2">
        <f t="shared" si="9"/>
        <v>1.4210843441979969E-3</v>
      </c>
      <c r="P24" s="2">
        <f t="shared" si="9"/>
        <v>1.4340381870028816E-3</v>
      </c>
      <c r="Q24" s="2">
        <f>1/Q2</f>
        <v>1.4321647982485581E-3</v>
      </c>
      <c r="R24" s="2"/>
      <c r="S24" s="2"/>
    </row>
    <row r="25" spans="1:19" x14ac:dyDescent="0.25">
      <c r="A25" s="2">
        <f t="shared" si="9"/>
        <v>1.4005602240896359E-3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 t="shared" si="9"/>
        <v>1.673236910267651E-3</v>
      </c>
      <c r="O25" s="2">
        <f t="shared" si="9"/>
        <v>1.661899784119218E-3</v>
      </c>
      <c r="P25" s="2">
        <f t="shared" si="9"/>
        <v>1.6500533792268178E-3</v>
      </c>
      <c r="Q25" s="2">
        <f t="shared" si="9"/>
        <v>1.6616760994479912E-3</v>
      </c>
      <c r="R25" s="2"/>
      <c r="S25" s="2"/>
    </row>
    <row r="26" spans="1:19" x14ac:dyDescent="0.25">
      <c r="A26" s="2">
        <f t="shared" si="9"/>
        <v>2.1008403361344537E-3</v>
      </c>
      <c r="B26" s="2">
        <f>1/B4</f>
        <v>5.5808678919276088E-3</v>
      </c>
      <c r="C26" s="2">
        <f t="shared" si="9"/>
        <v>6.7087484091880338E-3</v>
      </c>
      <c r="D26" s="2">
        <f t="shared" si="9"/>
        <v>6.923428952810601E-3</v>
      </c>
      <c r="E26" s="2">
        <f t="shared" si="9"/>
        <v>6.3467912104557883E-3</v>
      </c>
      <c r="F26" s="2"/>
      <c r="G26" s="2"/>
      <c r="H26" s="2">
        <f t="shared" si="9"/>
        <v>4.6990515904175058E-3</v>
      </c>
      <c r="I26" s="2">
        <f t="shared" si="9"/>
        <v>4.5686069997455288E-3</v>
      </c>
      <c r="J26" s="2">
        <f t="shared" si="9"/>
        <v>4.3885422184344229E-3</v>
      </c>
      <c r="K26" s="2">
        <f t="shared" si="9"/>
        <v>4.5484861804102467E-3</v>
      </c>
      <c r="L26" s="2"/>
      <c r="M26" s="2"/>
      <c r="N26" s="2">
        <f t="shared" si="9"/>
        <v>2.2482489513042767E-3</v>
      </c>
      <c r="O26" s="2">
        <f t="shared" si="9"/>
        <v>2.176989697831653E-3</v>
      </c>
      <c r="P26" s="2">
        <f t="shared" si="9"/>
        <v>2.1720620688456794E-3</v>
      </c>
      <c r="Q26" s="2">
        <f t="shared" si="9"/>
        <v>2.1985551828190238E-3</v>
      </c>
      <c r="R26" s="2"/>
      <c r="S26" s="2"/>
    </row>
    <row r="27" spans="1:19" x14ac:dyDescent="0.25">
      <c r="A27" s="2">
        <f t="shared" si="9"/>
        <v>4.2016806722689074E-3</v>
      </c>
      <c r="B27" s="2">
        <f t="shared" si="9"/>
        <v>6.958104556653931E-3</v>
      </c>
      <c r="C27" s="2">
        <f t="shared" si="9"/>
        <v>8.1978098731142982E-3</v>
      </c>
      <c r="D27" s="2">
        <f t="shared" si="9"/>
        <v>8.4219533373253389E-3</v>
      </c>
      <c r="E27" s="2">
        <f t="shared" si="9"/>
        <v>7.8035909003887237E-3</v>
      </c>
      <c r="F27" s="2"/>
      <c r="G27" s="2"/>
      <c r="H27" s="2">
        <f t="shared" si="9"/>
        <v>7.0426205309290762E-3</v>
      </c>
      <c r="I27" s="2">
        <f t="shared" si="9"/>
        <v>6.6462052162077016E-3</v>
      </c>
      <c r="J27" s="2">
        <f t="shared" si="9"/>
        <v>6.6499398512940453E-3</v>
      </c>
      <c r="K27" s="2">
        <f t="shared" si="9"/>
        <v>6.7745827590933528E-3</v>
      </c>
      <c r="L27" s="2"/>
      <c r="M27" s="2"/>
      <c r="N27" s="2">
        <f t="shared" si="9"/>
        <v>6.4900381159938552E-3</v>
      </c>
      <c r="O27" s="2">
        <f t="shared" si="9"/>
        <v>5.6714323712882594E-3</v>
      </c>
      <c r="P27" s="2">
        <f t="shared" si="9"/>
        <v>5.6858661308306427E-3</v>
      </c>
      <c r="Q27" s="2">
        <f>1/Q5</f>
        <v>5.9255829736669062E-3</v>
      </c>
      <c r="R27" s="2"/>
      <c r="S27" s="2"/>
    </row>
    <row r="28" spans="1:19" x14ac:dyDescent="0.25">
      <c r="A28" s="2">
        <f t="shared" si="9"/>
        <v>8.4033613445378148E-3</v>
      </c>
      <c r="B28" s="2">
        <f t="shared" si="9"/>
        <v>1.174559510819455E-2</v>
      </c>
      <c r="C28" s="2">
        <f t="shared" si="9"/>
        <v>1.4162089361367661E-2</v>
      </c>
      <c r="D28" s="2">
        <f t="shared" si="9"/>
        <v>1.4008398034621755E-2</v>
      </c>
      <c r="E28" s="2">
        <f t="shared" si="9"/>
        <v>1.3207998235411437E-2</v>
      </c>
      <c r="F28" s="2"/>
      <c r="G28" s="2"/>
      <c r="H28" s="2">
        <f t="shared" si="9"/>
        <v>1.3049072341447247E-2</v>
      </c>
      <c r="I28" s="2">
        <f t="shared" si="9"/>
        <v>1.3280873881501403E-2</v>
      </c>
      <c r="J28" s="2">
        <f t="shared" si="9"/>
        <v>1.3854445198742016E-2</v>
      </c>
      <c r="K28" s="2">
        <f t="shared" si="9"/>
        <v>1.3386340266044587E-2</v>
      </c>
      <c r="L28" s="2"/>
      <c r="M28" s="2"/>
      <c r="N28" s="2">
        <f t="shared" si="9"/>
        <v>1.2716708610610566E-2</v>
      </c>
      <c r="O28" s="2">
        <f t="shared" si="9"/>
        <v>1.1414971305615881E-2</v>
      </c>
      <c r="P28" s="2">
        <f t="shared" si="9"/>
        <v>1.1015636144725631E-2</v>
      </c>
      <c r="Q28" s="2">
        <f t="shared" si="9"/>
        <v>1.1672197991603798E-2</v>
      </c>
      <c r="R28" s="2"/>
      <c r="S28" s="2"/>
    </row>
    <row r="29" spans="1:19" x14ac:dyDescent="0.25">
      <c r="A29" s="2">
        <f t="shared" si="9"/>
        <v>1.680672268907563E-2</v>
      </c>
      <c r="B29" s="2">
        <f t="shared" si="9"/>
        <v>2.1366110656369057E-2</v>
      </c>
      <c r="C29" s="2">
        <f t="shared" si="9"/>
        <v>2.3410053541133454E-2</v>
      </c>
      <c r="D29" s="2">
        <f t="shared" si="9"/>
        <v>2.3760718162954331E-2</v>
      </c>
      <c r="E29" s="2">
        <f t="shared" si="9"/>
        <v>2.2795304623153725E-2</v>
      </c>
      <c r="F29" s="2"/>
      <c r="G29" s="2"/>
      <c r="H29" s="2">
        <f t="shared" si="9"/>
        <v>2.3175685368749487E-2</v>
      </c>
      <c r="I29" s="2">
        <f t="shared" si="9"/>
        <v>2.3469297230669865E-2</v>
      </c>
      <c r="J29" s="2">
        <f t="shared" si="9"/>
        <v>2.3840823404822426E-2</v>
      </c>
      <c r="K29" s="2">
        <f t="shared" si="9"/>
        <v>2.3492121016685748E-2</v>
      </c>
      <c r="L29" s="2"/>
      <c r="M29" s="2"/>
      <c r="N29" s="2">
        <f t="shared" si="9"/>
        <v>2.1410236619512048E-2</v>
      </c>
      <c r="O29" s="2">
        <f t="shared" si="9"/>
        <v>2.0964593526930173E-2</v>
      </c>
      <c r="P29" s="2">
        <f t="shared" si="9"/>
        <v>2.1433098405141713E-2</v>
      </c>
      <c r="Q29" s="2">
        <f t="shared" si="9"/>
        <v>2.1267106995027964E-2</v>
      </c>
      <c r="R29" s="2"/>
      <c r="S29" s="2"/>
    </row>
    <row r="30" spans="1:19" x14ac:dyDescent="0.25">
      <c r="A30" s="2">
        <f t="shared" si="9"/>
        <v>3.3613445378151259E-2</v>
      </c>
      <c r="B30" s="2">
        <f t="shared" si="9"/>
        <v>3.9048405965971658E-2</v>
      </c>
      <c r="C30" s="2">
        <f t="shared" si="9"/>
        <v>3.9166029892297331E-2</v>
      </c>
      <c r="D30" s="2">
        <f t="shared" si="9"/>
        <v>3.91880855679686E-2</v>
      </c>
      <c r="E30" s="2">
        <f t="shared" si="9"/>
        <v>3.9134077654793861E-2</v>
      </c>
      <c r="F30" s="2"/>
      <c r="G30" s="2"/>
      <c r="H30" s="2">
        <f t="shared" si="9"/>
        <v>4.1607341532198673E-2</v>
      </c>
      <c r="I30" s="2">
        <f t="shared" si="9"/>
        <v>3.9146128976316981E-2</v>
      </c>
      <c r="J30" s="2">
        <f t="shared" si="9"/>
        <v>3.8635830637518249E-2</v>
      </c>
      <c r="K30" s="2">
        <f t="shared" si="9"/>
        <v>3.9754982094356059E-2</v>
      </c>
      <c r="L30" s="2"/>
      <c r="M30" s="2"/>
      <c r="N30" s="2">
        <f t="shared" si="9"/>
        <v>4.2870395933828687E-2</v>
      </c>
      <c r="O30" s="2">
        <f t="shared" si="9"/>
        <v>3.6135627126581658E-2</v>
      </c>
      <c r="P30" s="2">
        <f t="shared" si="9"/>
        <v>3.8436746759878342E-2</v>
      </c>
      <c r="Q30" s="2">
        <f t="shared" si="9"/>
        <v>3.8952737475039405E-2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8" t="s">
        <v>5</v>
      </c>
      <c r="F33" s="28"/>
      <c r="G33" s="28"/>
      <c r="H33" s="77" t="s">
        <v>6</v>
      </c>
      <c r="I33" s="77"/>
      <c r="J33" s="77"/>
      <c r="K33" s="8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 t="shared" ref="A34:Q39" si="10"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>
        <f t="shared" si="10"/>
        <v>0.34308210257434102</v>
      </c>
      <c r="O34" s="2">
        <f t="shared" si="10"/>
        <v>0.33821807391912323</v>
      </c>
      <c r="P34" s="2">
        <f t="shared" si="10"/>
        <v>0.34130108850668583</v>
      </c>
      <c r="Q34" s="2">
        <f t="shared" si="10"/>
        <v>0.34085522198315676</v>
      </c>
      <c r="R34" s="2"/>
      <c r="S34" s="2"/>
    </row>
    <row r="35" spans="1:19" x14ac:dyDescent="0.25">
      <c r="A35" s="2">
        <f t="shared" si="10"/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10"/>
        <v>0.39823038464370097</v>
      </c>
      <c r="O35" s="2">
        <f t="shared" si="10"/>
        <v>0.39553214862037389</v>
      </c>
      <c r="P35" s="2">
        <f t="shared" si="10"/>
        <v>0.39271270425598265</v>
      </c>
      <c r="Q35" s="2">
        <f t="shared" si="10"/>
        <v>0.39547891166862192</v>
      </c>
      <c r="R35" s="2"/>
      <c r="S35" s="2"/>
    </row>
    <row r="36" spans="1:19" x14ac:dyDescent="0.25">
      <c r="A36" s="2">
        <f t="shared" si="10"/>
        <v>500</v>
      </c>
      <c r="B36" s="2">
        <f t="shared" si="10"/>
        <v>1.328246558278771</v>
      </c>
      <c r="C36" s="2">
        <f t="shared" si="10"/>
        <v>1.5966821213867521</v>
      </c>
      <c r="D36" s="2">
        <f t="shared" si="10"/>
        <v>1.6477760907689232</v>
      </c>
      <c r="E36" s="2">
        <f t="shared" si="10"/>
        <v>1.5105363080884777</v>
      </c>
      <c r="F36" s="2"/>
      <c r="G36" s="2"/>
      <c r="H36" s="2">
        <f t="shared" si="10"/>
        <v>1.1183742785193664</v>
      </c>
      <c r="I36" s="2">
        <f t="shared" si="10"/>
        <v>1.087328465939436</v>
      </c>
      <c r="J36" s="2">
        <f t="shared" si="10"/>
        <v>1.0444730479873927</v>
      </c>
      <c r="K36" s="2">
        <f t="shared" si="10"/>
        <v>1.0825397109376389</v>
      </c>
      <c r="L36" s="2"/>
      <c r="M36" s="2"/>
      <c r="N36" s="2">
        <f t="shared" si="10"/>
        <v>0.53508325041041782</v>
      </c>
      <c r="O36" s="2">
        <f t="shared" si="10"/>
        <v>0.51812354808393335</v>
      </c>
      <c r="P36" s="2">
        <f t="shared" si="10"/>
        <v>0.51695077238527165</v>
      </c>
      <c r="Q36" s="2">
        <f t="shared" si="10"/>
        <v>0.5232561335109277</v>
      </c>
      <c r="R36" s="2"/>
      <c r="S36" s="2"/>
    </row>
    <row r="37" spans="1:19" x14ac:dyDescent="0.25">
      <c r="A37" s="2">
        <f t="shared" si="10"/>
        <v>1000</v>
      </c>
      <c r="B37" s="2">
        <f t="shared" si="10"/>
        <v>1.6560288844836355</v>
      </c>
      <c r="C37" s="2">
        <f t="shared" si="10"/>
        <v>1.951078749801203</v>
      </c>
      <c r="D37" s="2">
        <f t="shared" si="10"/>
        <v>2.0044248942834306</v>
      </c>
      <c r="E37" s="2">
        <f t="shared" si="10"/>
        <v>1.857254634292516</v>
      </c>
      <c r="F37" s="2"/>
      <c r="G37" s="2"/>
      <c r="H37" s="2">
        <f t="shared" si="10"/>
        <v>1.6761436863611201</v>
      </c>
      <c r="I37" s="2">
        <f t="shared" si="10"/>
        <v>1.5817968414574328</v>
      </c>
      <c r="J37" s="2">
        <f t="shared" si="10"/>
        <v>1.5826856846079826</v>
      </c>
      <c r="K37" s="2">
        <f t="shared" si="10"/>
        <v>1.612350696664218</v>
      </c>
      <c r="L37" s="2"/>
      <c r="M37" s="2"/>
      <c r="N37" s="2">
        <f t="shared" si="10"/>
        <v>1.5446290716065376</v>
      </c>
      <c r="O37" s="2">
        <f t="shared" si="10"/>
        <v>1.3498009043666059</v>
      </c>
      <c r="P37" s="2">
        <f t="shared" si="10"/>
        <v>1.353236139137693</v>
      </c>
      <c r="Q37" s="2">
        <f t="shared" si="10"/>
        <v>1.4102887477327237</v>
      </c>
      <c r="R37" s="2"/>
      <c r="S37" s="2"/>
    </row>
    <row r="38" spans="1:19" x14ac:dyDescent="0.25">
      <c r="A38" s="2">
        <f t="shared" si="10"/>
        <v>2000</v>
      </c>
      <c r="B38" s="2">
        <f t="shared" si="10"/>
        <v>2.7954516357503025</v>
      </c>
      <c r="C38" s="2">
        <f t="shared" si="10"/>
        <v>3.3705772680055031</v>
      </c>
      <c r="D38" s="2">
        <f t="shared" si="10"/>
        <v>3.3339987322399773</v>
      </c>
      <c r="E38" s="2">
        <f t="shared" si="10"/>
        <v>3.1435035800279221</v>
      </c>
      <c r="F38" s="2"/>
      <c r="G38" s="2"/>
      <c r="H38" s="2">
        <f t="shared" si="10"/>
        <v>3.105679217264445</v>
      </c>
      <c r="I38" s="2">
        <f t="shared" si="10"/>
        <v>3.1608479837973338</v>
      </c>
      <c r="J38" s="2">
        <f t="shared" si="10"/>
        <v>3.2973579573005996</v>
      </c>
      <c r="K38" s="2">
        <f t="shared" si="10"/>
        <v>3.1859489833186116</v>
      </c>
      <c r="L38" s="2"/>
      <c r="M38" s="2"/>
      <c r="N38" s="2">
        <f t="shared" si="10"/>
        <v>3.0265766493253148</v>
      </c>
      <c r="O38" s="2">
        <f t="shared" si="10"/>
        <v>2.7167631707365798</v>
      </c>
      <c r="P38" s="2">
        <f t="shared" si="10"/>
        <v>2.6217214024447002</v>
      </c>
      <c r="Q38" s="2">
        <f t="shared" si="10"/>
        <v>2.7779831220017037</v>
      </c>
      <c r="R38" s="2"/>
      <c r="S38" s="2"/>
    </row>
    <row r="39" spans="1:19" x14ac:dyDescent="0.25">
      <c r="A39" s="2">
        <f t="shared" si="10"/>
        <v>4000</v>
      </c>
      <c r="B39" s="2">
        <f t="shared" si="10"/>
        <v>5.0851343362158357</v>
      </c>
      <c r="C39" s="2">
        <f t="shared" si="10"/>
        <v>5.571592742789762</v>
      </c>
      <c r="D39" s="2">
        <f t="shared" si="10"/>
        <v>5.6550509227831318</v>
      </c>
      <c r="E39" s="2">
        <f t="shared" si="10"/>
        <v>5.425282500310586</v>
      </c>
      <c r="F39" s="2"/>
      <c r="G39" s="2"/>
      <c r="H39" s="2">
        <f t="shared" si="10"/>
        <v>5.5158131177623773</v>
      </c>
      <c r="I39" s="2">
        <f t="shared" si="10"/>
        <v>5.5856927408994279</v>
      </c>
      <c r="J39" s="2">
        <f t="shared" si="10"/>
        <v>5.6741159703477377</v>
      </c>
      <c r="K39" s="2">
        <f t="shared" si="10"/>
        <v>5.5911248019712074</v>
      </c>
      <c r="L39" s="2"/>
      <c r="M39" s="2"/>
      <c r="N39" s="2">
        <f t="shared" si="10"/>
        <v>5.0956363154438673</v>
      </c>
      <c r="O39" s="2">
        <f t="shared" si="10"/>
        <v>4.989573259409382</v>
      </c>
      <c r="P39" s="2">
        <f t="shared" si="10"/>
        <v>5.1010774204237279</v>
      </c>
      <c r="Q39" s="2">
        <f t="shared" si="10"/>
        <v>5.0615714648166552</v>
      </c>
      <c r="R39" s="2"/>
      <c r="S39" s="2"/>
    </row>
    <row r="40" spans="1:19" x14ac:dyDescent="0.25">
      <c r="A40" s="2">
        <f>1/A19</f>
        <v>8000</v>
      </c>
      <c r="B40" s="2">
        <f t="shared" ref="B40:Q40" si="11">1/B19</f>
        <v>9.2935206199012548</v>
      </c>
      <c r="C40" s="2">
        <f t="shared" si="11"/>
        <v>9.3215151143667647</v>
      </c>
      <c r="D40" s="2">
        <f t="shared" si="11"/>
        <v>9.326764365176528</v>
      </c>
      <c r="E40" s="2">
        <f t="shared" si="11"/>
        <v>9.3139104818409404</v>
      </c>
      <c r="F40" s="2"/>
      <c r="G40" s="2"/>
      <c r="H40" s="2">
        <f t="shared" si="11"/>
        <v>9.9025472846632834</v>
      </c>
      <c r="I40" s="2">
        <f t="shared" si="11"/>
        <v>9.3167786963634427</v>
      </c>
      <c r="J40" s="2">
        <f t="shared" si="11"/>
        <v>9.1953276917293447</v>
      </c>
      <c r="K40" s="2">
        <f t="shared" si="11"/>
        <v>9.4616857384567421</v>
      </c>
      <c r="L40" s="2"/>
      <c r="M40" s="2"/>
      <c r="N40" s="2">
        <f t="shared" si="11"/>
        <v>10.203154232251228</v>
      </c>
      <c r="O40" s="2">
        <f t="shared" si="11"/>
        <v>8.6002792561264343</v>
      </c>
      <c r="P40" s="2">
        <f t="shared" si="11"/>
        <v>9.1479457288510435</v>
      </c>
      <c r="Q40" s="2">
        <f t="shared" si="11"/>
        <v>9.2707515190593792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:D44" si="12">LOG(B13)</f>
        <v>-8.7140629841133799E-2</v>
      </c>
      <c r="C44">
        <f t="shared" si="12"/>
        <v>-8.7140629841133799E-2</v>
      </c>
      <c r="D44">
        <f t="shared" si="12"/>
        <v>-8.7140629841133799E-2</v>
      </c>
      <c r="H44">
        <f t="shared" ref="H44:J44" si="13">LOG(H13)</f>
        <v>0.11637223479964251</v>
      </c>
      <c r="I44">
        <f t="shared" si="13"/>
        <v>0.11637223479964251</v>
      </c>
      <c r="J44">
        <f t="shared" si="13"/>
        <v>0.11637223479964251</v>
      </c>
      <c r="N44">
        <f t="shared" ref="N44:P44" si="14">LOG(N13)</f>
        <v>0.46460193701797259</v>
      </c>
      <c r="O44">
        <f t="shared" si="14"/>
        <v>0.47080318800496224</v>
      </c>
      <c r="P44">
        <f t="shared" si="14"/>
        <v>0.46686232662996546</v>
      </c>
      <c r="Q44">
        <f>LOG(Q13)</f>
        <v>0.46743004811969169</v>
      </c>
    </row>
    <row r="45" spans="1:19" x14ac:dyDescent="0.25">
      <c r="A45">
        <f t="shared" ref="A45:Q50" si="15">LOG(A14)</f>
        <v>-2.5228787452803374</v>
      </c>
      <c r="B45">
        <f t="shared" ref="B45:D45" si="16">LOG(B14)</f>
        <v>-0.11634906506958863</v>
      </c>
      <c r="C45">
        <f t="shared" si="16"/>
        <v>-0.11634906506958863</v>
      </c>
      <c r="D45">
        <f t="shared" si="16"/>
        <v>-0.11634906506958863</v>
      </c>
      <c r="H45">
        <f t="shared" ref="H45:J45" si="17">LOG(H14)</f>
        <v>6.1553931983035839E-2</v>
      </c>
      <c r="I45">
        <f t="shared" si="17"/>
        <v>6.1553931983035839E-2</v>
      </c>
      <c r="J45">
        <f t="shared" si="17"/>
        <v>6.1553931983035839E-2</v>
      </c>
      <c r="N45">
        <f t="shared" si="15"/>
        <v>0.39986560674039301</v>
      </c>
      <c r="O45">
        <f t="shared" si="15"/>
        <v>0.40281821153165603</v>
      </c>
      <c r="P45">
        <f t="shared" si="15"/>
        <v>0.40592504907583787</v>
      </c>
      <c r="Q45">
        <f t="shared" si="15"/>
        <v>0.40287666966346952</v>
      </c>
    </row>
    <row r="46" spans="1:19" x14ac:dyDescent="0.25">
      <c r="A46">
        <f t="shared" si="15"/>
        <v>-2.6989700043360187</v>
      </c>
      <c r="B46">
        <f t="shared" si="15"/>
        <v>-0.12327869924958991</v>
      </c>
      <c r="C46">
        <f t="shared" si="15"/>
        <v>-0.20321846236953703</v>
      </c>
      <c r="D46">
        <f t="shared" si="15"/>
        <v>-0.21689819695445808</v>
      </c>
      <c r="E46">
        <f t="shared" si="15"/>
        <v>-0.1791311686777956</v>
      </c>
      <c r="H46">
        <f t="shared" si="15"/>
        <v>-4.8587170181325481E-2</v>
      </c>
      <c r="I46">
        <f t="shared" si="15"/>
        <v>-3.6360757882471076E-2</v>
      </c>
      <c r="J46">
        <f t="shared" si="15"/>
        <v>-1.889723774727807E-2</v>
      </c>
      <c r="K46">
        <f t="shared" si="15"/>
        <v>-3.4443836595620947E-2</v>
      </c>
      <c r="N46">
        <f t="shared" si="15"/>
        <v>0.27157864343460458</v>
      </c>
      <c r="O46">
        <f t="shared" si="15"/>
        <v>0.2855666691093075</v>
      </c>
      <c r="P46">
        <f t="shared" si="15"/>
        <v>0.28655081145024064</v>
      </c>
      <c r="Q46">
        <f t="shared" si="15"/>
        <v>0.28128567224042061</v>
      </c>
    </row>
    <row r="47" spans="1:19" x14ac:dyDescent="0.25">
      <c r="A47">
        <f t="shared" si="15"/>
        <v>-3</v>
      </c>
      <c r="B47">
        <f t="shared" si="15"/>
        <v>-0.21906790748657592</v>
      </c>
      <c r="C47">
        <f t="shared" si="15"/>
        <v>-0.29027479882245172</v>
      </c>
      <c r="D47">
        <f t="shared" si="15"/>
        <v>-0.3019897878954178</v>
      </c>
      <c r="E47">
        <f t="shared" si="15"/>
        <v>-0.26887145069022123</v>
      </c>
      <c r="H47">
        <f t="shared" si="15"/>
        <v>-0.22431124551083792</v>
      </c>
      <c r="I47">
        <f t="shared" si="15"/>
        <v>-0.19915070400381352</v>
      </c>
      <c r="J47">
        <f t="shared" si="15"/>
        <v>-0.19939467418379289</v>
      </c>
      <c r="K47">
        <f t="shared" si="15"/>
        <v>-0.2074595095913816</v>
      </c>
      <c r="N47">
        <f t="shared" si="15"/>
        <v>-0.18882420447586332</v>
      </c>
      <c r="O47">
        <f t="shared" si="15"/>
        <v>-0.13026971478277052</v>
      </c>
      <c r="P47">
        <f t="shared" si="15"/>
        <v>-0.1313735874151637</v>
      </c>
      <c r="Q47">
        <f t="shared" si="15"/>
        <v>-0.1493080408174505</v>
      </c>
    </row>
    <row r="48" spans="1:19" x14ac:dyDescent="0.25">
      <c r="A48">
        <f t="shared" si="15"/>
        <v>-3.3010299956639813</v>
      </c>
      <c r="B48">
        <f t="shared" si="15"/>
        <v>-0.44645198290896021</v>
      </c>
      <c r="C48">
        <f t="shared" si="15"/>
        <v>-0.52770428747059095</v>
      </c>
      <c r="D48">
        <f t="shared" si="15"/>
        <v>-0.5229654303506287</v>
      </c>
      <c r="E48">
        <f t="shared" si="15"/>
        <v>-0.49741395928951032</v>
      </c>
      <c r="H48">
        <f t="shared" si="15"/>
        <v>-0.49215659583345739</v>
      </c>
      <c r="I48">
        <f t="shared" si="15"/>
        <v>-0.49980360960563047</v>
      </c>
      <c r="J48">
        <f t="shared" si="15"/>
        <v>-0.51816609620044307</v>
      </c>
      <c r="K48">
        <f t="shared" si="15"/>
        <v>-0.50323881715230501</v>
      </c>
      <c r="N48">
        <f t="shared" si="15"/>
        <v>-0.48095167707807723</v>
      </c>
      <c r="O48">
        <f t="shared" si="15"/>
        <v>-0.43405178117638432</v>
      </c>
      <c r="P48">
        <f t="shared" si="15"/>
        <v>-0.41858653944811608</v>
      </c>
      <c r="Q48">
        <f t="shared" si="15"/>
        <v>-0.4437296027969197</v>
      </c>
    </row>
    <row r="49" spans="1:26" x14ac:dyDescent="0.25">
      <c r="A49">
        <f t="shared" si="15"/>
        <v>-3.6020599913279625</v>
      </c>
      <c r="B49">
        <f t="shared" si="15"/>
        <v>-0.70630243035741325</v>
      </c>
      <c r="C49">
        <f t="shared" si="15"/>
        <v>-0.74597936402918175</v>
      </c>
      <c r="D49">
        <f t="shared" si="15"/>
        <v>-0.75243652002790096</v>
      </c>
      <c r="E49">
        <f t="shared" si="15"/>
        <v>-0.73442235729138949</v>
      </c>
      <c r="H49">
        <f t="shared" si="15"/>
        <v>-0.74160954334509566</v>
      </c>
      <c r="I49">
        <f t="shared" si="15"/>
        <v>-0.74707704224898186</v>
      </c>
      <c r="J49">
        <f t="shared" si="15"/>
        <v>-0.75389820787283812</v>
      </c>
      <c r="K49">
        <f t="shared" si="15"/>
        <v>-0.74749918644620672</v>
      </c>
      <c r="N49">
        <f t="shared" si="15"/>
        <v>-0.70719842406979849</v>
      </c>
      <c r="O49">
        <f t="shared" si="15"/>
        <v>-0.69806340353744989</v>
      </c>
      <c r="P49">
        <f t="shared" si="15"/>
        <v>-0.70766191498534403</v>
      </c>
      <c r="Q49">
        <f t="shared" si="15"/>
        <v>-0.70428537307358352</v>
      </c>
    </row>
    <row r="50" spans="1:26" x14ac:dyDescent="0.25">
      <c r="A50">
        <f t="shared" si="15"/>
        <v>-3.9030899869919438</v>
      </c>
      <c r="B50">
        <f t="shared" si="15"/>
        <v>-0.96818026686234293</v>
      </c>
      <c r="C50">
        <f t="shared" si="15"/>
        <v>-0.96948650809755166</v>
      </c>
      <c r="D50">
        <f t="shared" si="15"/>
        <v>-0.96973100472508422</v>
      </c>
      <c r="E50">
        <f t="shared" si="15"/>
        <v>-0.96913205951153547</v>
      </c>
      <c r="H50">
        <f t="shared" si="15"/>
        <v>-0.99574692483743266</v>
      </c>
      <c r="I50">
        <f t="shared" si="15"/>
        <v>-0.96926577971243244</v>
      </c>
      <c r="J50">
        <f t="shared" si="15"/>
        <v>-0.96356721070013995</v>
      </c>
      <c r="K50">
        <f t="shared" si="15"/>
        <v>-0.97596851924407768</v>
      </c>
      <c r="N50">
        <f t="shared" si="15"/>
        <v>-1.0087344515557837</v>
      </c>
      <c r="O50">
        <f t="shared" si="15"/>
        <v>-0.93451255326981419</v>
      </c>
      <c r="P50">
        <f t="shared" si="15"/>
        <v>-0.96132357944472047</v>
      </c>
      <c r="Q50">
        <f t="shared" si="15"/>
        <v>-0.9671149409785218</v>
      </c>
    </row>
    <row r="51" spans="1:2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3" t="s">
        <v>24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1"/>
      <c r="U52" s="1"/>
      <c r="V52" s="1"/>
      <c r="W52" s="1"/>
      <c r="X52" s="1"/>
      <c r="Y52" s="1"/>
      <c r="Z52" s="1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"/>
      <c r="W53" s="1"/>
      <c r="X53" s="1"/>
      <c r="Y53" s="1"/>
      <c r="Z53" s="1"/>
    </row>
    <row r="54" spans="1:26" x14ac:dyDescent="0.25">
      <c r="A54" t="s">
        <v>11</v>
      </c>
      <c r="B54" s="1">
        <v>1.0547E-3</v>
      </c>
      <c r="C54" s="1"/>
      <c r="D54" s="1"/>
      <c r="E54" s="1"/>
      <c r="F54" s="1"/>
      <c r="G54" s="1"/>
      <c r="H54" s="1">
        <v>1.1207000000000001E-3</v>
      </c>
      <c r="I54" s="1"/>
      <c r="J54" s="1"/>
      <c r="K54" s="1"/>
      <c r="L54" s="1"/>
      <c r="M54" s="1"/>
      <c r="N54" s="1">
        <v>1.1638E-3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t="s">
        <v>12</v>
      </c>
      <c r="B56" s="1">
        <v>0.98050000000000004</v>
      </c>
      <c r="C56" s="1"/>
      <c r="D56" s="1"/>
      <c r="E56" s="1"/>
      <c r="F56" s="1"/>
      <c r="G56" s="1"/>
      <c r="H56" s="1">
        <v>0.71260000000000001</v>
      </c>
      <c r="I56" s="1"/>
      <c r="J56" s="1"/>
      <c r="K56" s="1"/>
      <c r="L56" s="1"/>
      <c r="M56" s="1"/>
      <c r="N56" s="1">
        <v>0.15179999999999999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t="s">
        <v>13</v>
      </c>
      <c r="B57" s="1">
        <f>1/B56</f>
        <v>1.0198878123406425</v>
      </c>
      <c r="C57" s="1"/>
      <c r="D57" s="1"/>
      <c r="E57" s="1"/>
      <c r="F57" s="1"/>
      <c r="G57" s="1"/>
      <c r="H57" s="1">
        <f t="shared" ref="H57:N57" si="18">1/H56</f>
        <v>1.4033118158854898</v>
      </c>
      <c r="I57" s="1"/>
      <c r="J57" s="1"/>
      <c r="K57" s="1"/>
      <c r="L57" s="1"/>
      <c r="M57" s="1"/>
      <c r="N57" s="1">
        <f t="shared" si="18"/>
        <v>6.5876152832674579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t="s">
        <v>14</v>
      </c>
      <c r="B58" s="1">
        <f>1/(B54*B57)</f>
        <v>929.64824120603009</v>
      </c>
      <c r="C58" s="1"/>
      <c r="D58" s="1"/>
      <c r="E58" s="1"/>
      <c r="F58" s="1"/>
      <c r="G58" s="1"/>
      <c r="H58" s="1">
        <f t="shared" ref="H58:N58" si="19">1/(H54*H57)</f>
        <v>635.85259212991878</v>
      </c>
      <c r="I58" s="1"/>
      <c r="J58" s="1"/>
      <c r="K58" s="1"/>
      <c r="L58" s="1"/>
      <c r="M58" s="1"/>
      <c r="N58" s="1">
        <f t="shared" si="19"/>
        <v>130.43478260869566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t="s">
        <v>15</v>
      </c>
      <c r="B59" s="1">
        <f>B58*B57</f>
        <v>948.13691096994398</v>
      </c>
      <c r="C59" s="1"/>
      <c r="D59" s="1"/>
      <c r="E59" s="1"/>
      <c r="F59" s="1"/>
      <c r="G59" s="1"/>
      <c r="H59" s="1">
        <f t="shared" ref="H59:N59" si="20">H58*H57</f>
        <v>892.29945569733206</v>
      </c>
      <c r="I59" s="1"/>
      <c r="J59" s="1"/>
      <c r="K59" s="1"/>
      <c r="L59" s="1"/>
      <c r="M59" s="1"/>
      <c r="N59" s="1">
        <f t="shared" si="20"/>
        <v>859.2541673827119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26" x14ac:dyDescent="0.25">
      <c r="A61" t="s">
        <v>17</v>
      </c>
      <c r="B61">
        <f>((B57*B59*A4)/(1+B59*A4))</f>
        <v>1.0198855525228017</v>
      </c>
      <c r="H61">
        <f>((H57*H59*A4)/(1+H59*A4))</f>
        <v>1.4033085119194197</v>
      </c>
      <c r="N61">
        <f>((N57*N59*A4)/(1+N59*A4))</f>
        <v>6.5875991768642601</v>
      </c>
    </row>
    <row r="63" spans="1:26" x14ac:dyDescent="0.25">
      <c r="A63" s="3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6" s="25" customFormat="1" x14ac:dyDescent="0.25">
      <c r="C64" s="65">
        <v>1</v>
      </c>
      <c r="D64" s="65">
        <v>2</v>
      </c>
      <c r="E64" s="65">
        <v>3</v>
      </c>
      <c r="F64" s="66" t="s">
        <v>59</v>
      </c>
      <c r="G64" s="65" t="s">
        <v>55</v>
      </c>
      <c r="I64" s="66">
        <v>1</v>
      </c>
      <c r="J64" s="65">
        <v>2</v>
      </c>
      <c r="K64" s="65">
        <v>3</v>
      </c>
      <c r="L64" s="66" t="s">
        <v>59</v>
      </c>
      <c r="M64" s="65" t="s">
        <v>55</v>
      </c>
      <c r="O64" s="66">
        <v>1</v>
      </c>
      <c r="P64" s="65">
        <v>2</v>
      </c>
      <c r="Q64" s="65">
        <v>3</v>
      </c>
      <c r="R64" s="66" t="s">
        <v>59</v>
      </c>
      <c r="S64" s="65" t="s">
        <v>55</v>
      </c>
    </row>
    <row r="65" spans="1:20" s="25" customFormat="1" x14ac:dyDescent="0.25">
      <c r="A65" s="64" t="s">
        <v>41</v>
      </c>
      <c r="C65" s="63" t="s">
        <v>87</v>
      </c>
      <c r="D65" s="63" t="s">
        <v>88</v>
      </c>
      <c r="E65" s="63" t="s">
        <v>89</v>
      </c>
      <c r="H65" s="64"/>
      <c r="I65" s="63" t="s">
        <v>90</v>
      </c>
      <c r="J65" s="63" t="s">
        <v>91</v>
      </c>
      <c r="K65" s="63" t="s">
        <v>92</v>
      </c>
      <c r="N65" s="64"/>
      <c r="O65" s="63" t="s">
        <v>93</v>
      </c>
      <c r="P65" s="63" t="s">
        <v>94</v>
      </c>
      <c r="Q65" s="63" t="s">
        <v>95</v>
      </c>
    </row>
    <row r="66" spans="1:20" s="25" customFormat="1" ht="17.25" x14ac:dyDescent="0.25">
      <c r="A66" s="21" t="s">
        <v>27</v>
      </c>
      <c r="B66" s="21" t="s">
        <v>46</v>
      </c>
      <c r="C66" s="25">
        <v>0.5857</v>
      </c>
      <c r="D66" s="25">
        <v>0.59030000000000005</v>
      </c>
      <c r="E66" s="25">
        <v>0.5887</v>
      </c>
      <c r="F66" s="25">
        <f>AVERAGE(C66:E66)</f>
        <v>0.58823333333333339</v>
      </c>
      <c r="G66" s="25">
        <f>_xlfn.STDEV.S(C66:E66)</f>
        <v>2.3352373184182878E-3</v>
      </c>
      <c r="I66" s="25">
        <v>0.74719999999999998</v>
      </c>
      <c r="J66" s="25">
        <v>0.74119999999999997</v>
      </c>
      <c r="K66" s="25">
        <v>0.74619999999999997</v>
      </c>
      <c r="L66" s="25">
        <f>AVERAGE(I66:K66)</f>
        <v>0.74486666666666668</v>
      </c>
      <c r="M66" s="25">
        <f>_xlfn.STDEV.S(I66:K66)</f>
        <v>3.2145502536643214E-3</v>
      </c>
      <c r="O66" s="25">
        <v>1.0178</v>
      </c>
      <c r="P66" s="25">
        <v>0.98429999999999995</v>
      </c>
      <c r="Q66" s="25">
        <v>0.99650000000000005</v>
      </c>
      <c r="R66" s="25">
        <f>AVERAGE(O66:Q66)</f>
        <v>0.99953333333333338</v>
      </c>
      <c r="S66" s="25">
        <f>_xlfn.STDEV.S(O66:Q66)</f>
        <v>1.6954743682324854E-2</v>
      </c>
      <c r="T66" s="21" t="s">
        <v>46</v>
      </c>
    </row>
    <row r="67" spans="1:20" s="25" customFormat="1" ht="18" x14ac:dyDescent="0.25">
      <c r="A67" s="21" t="s">
        <v>29</v>
      </c>
      <c r="B67" s="21"/>
      <c r="C67" s="25">
        <v>1.4119999999999999</v>
      </c>
      <c r="D67" s="25">
        <v>1.387</v>
      </c>
      <c r="E67" s="25">
        <v>1.3779999999999999</v>
      </c>
      <c r="F67" s="25">
        <f t="shared" ref="F67:F69" si="21">AVERAGE(C67:E67)</f>
        <v>1.3923333333333332</v>
      </c>
      <c r="G67" s="25">
        <f>_xlfn.STDEV.S(C67:E67)</f>
        <v>1.7616280348965081E-2</v>
      </c>
      <c r="I67" s="25">
        <v>1.9550000000000001</v>
      </c>
      <c r="J67" s="25">
        <v>1.944</v>
      </c>
      <c r="K67" s="25">
        <v>1.9590000000000001</v>
      </c>
      <c r="L67" s="25">
        <f t="shared" ref="L67:L69" si="22">AVERAGE(I67:K67)</f>
        <v>1.9526666666666668</v>
      </c>
      <c r="M67" s="25">
        <f t="shared" ref="M67" si="23">_xlfn.STDEV.S(I67:K67)</f>
        <v>7.7674534651540972E-3</v>
      </c>
      <c r="O67" s="25">
        <v>2.9367999999999999</v>
      </c>
      <c r="P67" s="25">
        <v>2.8647</v>
      </c>
      <c r="Q67" s="25">
        <v>2.8988</v>
      </c>
      <c r="R67" s="25">
        <f t="shared" ref="R67:R69" si="24">AVERAGE(O67:Q67)</f>
        <v>2.9001000000000001</v>
      </c>
      <c r="S67" s="25">
        <f t="shared" ref="S67" si="25">_xlfn.STDEV.S(O67:Q67)</f>
        <v>3.606757546606084E-2</v>
      </c>
      <c r="T67" s="21"/>
    </row>
    <row r="68" spans="1:20" s="25" customFormat="1" ht="17.25" x14ac:dyDescent="0.25">
      <c r="A68" s="21" t="s">
        <v>31</v>
      </c>
      <c r="B68" s="21" t="s">
        <v>46</v>
      </c>
      <c r="C68" s="25">
        <f t="shared" ref="C68:E68" si="26">C66-1</f>
        <v>-0.4143</v>
      </c>
      <c r="D68" s="25">
        <f t="shared" si="26"/>
        <v>-0.40969999999999995</v>
      </c>
      <c r="E68" s="25">
        <f t="shared" si="26"/>
        <v>-0.4113</v>
      </c>
      <c r="F68" s="25">
        <f t="shared" si="21"/>
        <v>-0.41176666666666667</v>
      </c>
      <c r="I68" s="25">
        <f t="shared" ref="I68:K68" si="27">I66-1</f>
        <v>-0.25280000000000002</v>
      </c>
      <c r="J68" s="25">
        <f t="shared" si="27"/>
        <v>-0.25880000000000003</v>
      </c>
      <c r="K68" s="25">
        <f t="shared" si="27"/>
        <v>-0.25380000000000003</v>
      </c>
      <c r="L68" s="25">
        <f t="shared" si="22"/>
        <v>-0.25513333333333338</v>
      </c>
      <c r="O68" s="25">
        <f t="shared" ref="O68:Q68" si="28">O66-1</f>
        <v>1.7800000000000038E-2</v>
      </c>
      <c r="P68" s="25">
        <f t="shared" si="28"/>
        <v>-1.5700000000000047E-2</v>
      </c>
      <c r="Q68" s="25">
        <f t="shared" si="28"/>
        <v>-3.4999999999999476E-3</v>
      </c>
      <c r="R68" s="25">
        <f t="shared" si="24"/>
        <v>-4.666666666666523E-4</v>
      </c>
      <c r="T68" s="21" t="s">
        <v>46</v>
      </c>
    </row>
    <row r="69" spans="1:20" s="25" customFormat="1" ht="18" x14ac:dyDescent="0.25">
      <c r="A69" s="21" t="s">
        <v>33</v>
      </c>
      <c r="B69" s="21" t="s">
        <v>47</v>
      </c>
      <c r="C69" s="25">
        <f t="shared" ref="C69" si="29">10^C67</f>
        <v>25.822601906345959</v>
      </c>
      <c r="D69" s="25">
        <f>10^D67</f>
        <v>24.378108183687527</v>
      </c>
      <c r="E69" s="25">
        <f t="shared" ref="E69" si="30">10^E67</f>
        <v>23.878112829131776</v>
      </c>
      <c r="F69" s="25">
        <f t="shared" si="21"/>
        <v>24.692940973055087</v>
      </c>
      <c r="G69" s="25">
        <f>_xlfn.STDEV.S(C69:E69)</f>
        <v>1.0097520521380656</v>
      </c>
      <c r="I69" s="25">
        <f t="shared" ref="I69:K69" si="31">10^I67</f>
        <v>90.157113760595763</v>
      </c>
      <c r="J69" s="25">
        <f t="shared" si="31"/>
        <v>87.902251683088451</v>
      </c>
      <c r="K69" s="25">
        <f t="shared" si="31"/>
        <v>90.991327263225244</v>
      </c>
      <c r="L69" s="25">
        <f t="shared" si="22"/>
        <v>89.683564235636481</v>
      </c>
      <c r="M69" s="25">
        <f t="shared" ref="M69" si="32">_xlfn.STDEV.S(I69:K69)</f>
        <v>1.5980562722855645</v>
      </c>
      <c r="O69" s="25">
        <f t="shared" ref="O69:Q69" si="33">10^O67</f>
        <v>864.56967803391262</v>
      </c>
      <c r="P69" s="25">
        <f t="shared" si="33"/>
        <v>732.31849068616248</v>
      </c>
      <c r="Q69" s="25">
        <f t="shared" si="33"/>
        <v>792.13645415285168</v>
      </c>
      <c r="R69" s="25">
        <f t="shared" si="24"/>
        <v>796.34154095764222</v>
      </c>
      <c r="S69" s="25">
        <f t="shared" ref="S69" si="34">_xlfn.STDEV.S(O69:Q69)</f>
        <v>66.225797126190145</v>
      </c>
      <c r="T69" s="21" t="s">
        <v>47</v>
      </c>
    </row>
    <row r="70" spans="1:20" s="25" customFormat="1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I70" s="25">
        <v>4.0000000000000001E-3</v>
      </c>
      <c r="J70" s="25">
        <v>4.0000000000000001E-3</v>
      </c>
      <c r="K70" s="25">
        <v>4.0000000000000001E-3</v>
      </c>
      <c r="O70" s="25">
        <v>4.0000000000000001E-3</v>
      </c>
      <c r="P70" s="25">
        <v>4.0000000000000001E-3</v>
      </c>
      <c r="Q70" s="25">
        <v>4.0000000000000001E-3</v>
      </c>
      <c r="T70" s="22" t="s">
        <v>35</v>
      </c>
    </row>
    <row r="71" spans="1:20" s="25" customFormat="1" ht="18" x14ac:dyDescent="0.25">
      <c r="A71" s="21" t="s">
        <v>36</v>
      </c>
      <c r="B71" s="21" t="s">
        <v>28</v>
      </c>
      <c r="C71" s="24">
        <f t="shared" ref="C71:E71" si="35">C69*(C70^C68)</f>
        <v>254.3703839956901</v>
      </c>
      <c r="D71" s="24">
        <f t="shared" si="35"/>
        <v>234.11865559501766</v>
      </c>
      <c r="E71" s="24">
        <f t="shared" si="35"/>
        <v>231.35171623227512</v>
      </c>
      <c r="F71" s="25">
        <f t="shared" ref="F71" si="36">AVERAGE(C71:E71)</f>
        <v>239.94691860766093</v>
      </c>
      <c r="G71" s="25">
        <f>_xlfn.STDEV.S(C71:E71)</f>
        <v>12.567468070738414</v>
      </c>
      <c r="H71" s="24"/>
      <c r="I71" s="24">
        <f t="shared" ref="I71:K71" si="37">I69*(I70^I68)</f>
        <v>364.08202178938404</v>
      </c>
      <c r="J71" s="24">
        <f t="shared" si="37"/>
        <v>366.93308668530796</v>
      </c>
      <c r="K71" s="24">
        <f t="shared" si="37"/>
        <v>369.48530813721419</v>
      </c>
      <c r="L71" s="25">
        <f t="shared" ref="L71" si="38">AVERAGE(I71:K71)</f>
        <v>366.83347220396871</v>
      </c>
      <c r="M71" s="25">
        <f t="shared" ref="M71" si="39">_xlfn.STDEV.S(I71:K71)</f>
        <v>2.7030201854280098</v>
      </c>
      <c r="N71" s="24"/>
      <c r="O71" s="24">
        <f t="shared" ref="O71:Q71" si="40">O69*(O70^O68)</f>
        <v>783.64012972936655</v>
      </c>
      <c r="P71" s="24">
        <f t="shared" si="40"/>
        <v>798.63374769737891</v>
      </c>
      <c r="Q71" s="24">
        <f t="shared" si="40"/>
        <v>807.59345389953262</v>
      </c>
      <c r="R71" s="25">
        <f t="shared" ref="R71" si="41">AVERAGE(O71:Q71)</f>
        <v>796.62244377542595</v>
      </c>
      <c r="S71" s="25">
        <f t="shared" ref="S71" si="42">_xlfn.STDEV.S(O71:Q71)</f>
        <v>12.102662612008681</v>
      </c>
      <c r="T71" s="21" t="s">
        <v>28</v>
      </c>
    </row>
    <row r="72" spans="1:20" s="25" customFormat="1" x14ac:dyDescent="0.25">
      <c r="A72" s="21"/>
      <c r="B72" s="21"/>
      <c r="T72" s="21"/>
    </row>
    <row r="73" spans="1:20" s="25" customFormat="1" x14ac:dyDescent="0.25">
      <c r="A73" s="21" t="s">
        <v>19</v>
      </c>
      <c r="B73" s="21"/>
      <c r="C73" s="24">
        <v>8.3144100000000005</v>
      </c>
      <c r="D73" s="24">
        <v>8.3144100000000005</v>
      </c>
      <c r="E73" s="24">
        <v>8.3144100000000005</v>
      </c>
      <c r="H73" s="24"/>
      <c r="I73" s="24">
        <v>8.3144100000000005</v>
      </c>
      <c r="J73" s="24">
        <v>8.3144100000000005</v>
      </c>
      <c r="K73" s="24">
        <v>8.3144100000000005</v>
      </c>
      <c r="N73" s="24"/>
      <c r="O73" s="24">
        <v>8.3144100000000005</v>
      </c>
      <c r="P73" s="24">
        <v>8.3144100000000005</v>
      </c>
      <c r="Q73" s="24">
        <v>8.3144100000000005</v>
      </c>
      <c r="T73" s="21"/>
    </row>
    <row r="74" spans="1:20" s="25" customFormat="1" x14ac:dyDescent="0.25">
      <c r="A74" s="21" t="s">
        <v>20</v>
      </c>
      <c r="B74" s="21"/>
      <c r="C74" s="24">
        <v>298.14999999999998</v>
      </c>
      <c r="D74" s="24">
        <v>298.14999999999998</v>
      </c>
      <c r="E74" s="24">
        <v>298.14999999999998</v>
      </c>
      <c r="H74" s="24"/>
      <c r="I74" s="24">
        <v>298.14999999999998</v>
      </c>
      <c r="J74" s="24">
        <v>298.14999999999998</v>
      </c>
      <c r="K74" s="24">
        <v>298.14999999999998</v>
      </c>
      <c r="N74" s="24"/>
      <c r="O74" s="24">
        <v>298.14999999999998</v>
      </c>
      <c r="P74" s="24">
        <v>298.14999999999998</v>
      </c>
      <c r="Q74" s="24">
        <v>298.14999999999998</v>
      </c>
      <c r="T74" s="21"/>
    </row>
    <row r="75" spans="1:20" s="25" customFormat="1" x14ac:dyDescent="0.25">
      <c r="B75" s="21"/>
      <c r="C75" s="24"/>
      <c r="D75" s="24"/>
      <c r="E75" s="24"/>
      <c r="H75" s="24"/>
      <c r="I75" s="24"/>
      <c r="J75" s="24"/>
      <c r="K75" s="24"/>
      <c r="N75" s="24"/>
      <c r="O75" s="24"/>
      <c r="P75" s="24"/>
      <c r="Q75" s="24"/>
      <c r="T75" s="21"/>
    </row>
    <row r="76" spans="1:20" s="25" customFormat="1" x14ac:dyDescent="0.25">
      <c r="A76" s="21" t="s">
        <v>37</v>
      </c>
      <c r="B76" s="21"/>
      <c r="C76" s="24">
        <f t="shared" ref="C76:E76" si="43">LN(C71)</f>
        <v>5.5387914095779207</v>
      </c>
      <c r="D76" s="24">
        <f t="shared" si="43"/>
        <v>5.4558280620309034</v>
      </c>
      <c r="E76" s="24">
        <f t="shared" si="43"/>
        <v>5.4439391336625365</v>
      </c>
      <c r="F76" s="25">
        <f t="shared" ref="F76" si="44">AVERAGE(C76:E76)</f>
        <v>5.4795195350904535</v>
      </c>
      <c r="G76" s="25">
        <f>_xlfn.STDEV.S(C76:E76)</f>
        <v>5.1674006844646639E-2</v>
      </c>
      <c r="H76" s="24"/>
      <c r="I76" s="24">
        <f t="shared" ref="I76:K76" si="45">LN(I71)</f>
        <v>5.8973791768389363</v>
      </c>
      <c r="J76" s="24">
        <f t="shared" si="45"/>
        <v>5.905179506323174</v>
      </c>
      <c r="K76" s="24">
        <f t="shared" si="45"/>
        <v>5.9121109781287746</v>
      </c>
      <c r="L76" s="25">
        <f t="shared" ref="L76" si="46">AVERAGE(I76:K76)</f>
        <v>5.9048898870969611</v>
      </c>
      <c r="M76" s="25">
        <f t="shared" ref="M76" si="47">_xlfn.STDEV.S(I76:K76)</f>
        <v>7.3701697255195084E-3</v>
      </c>
      <c r="N76" s="24"/>
      <c r="O76" s="24">
        <f t="shared" ref="O76:Q76" si="48">LN(O71)</f>
        <v>6.6639498967669653</v>
      </c>
      <c r="P76" s="24">
        <f t="shared" si="48"/>
        <v>6.682902452310481</v>
      </c>
      <c r="Q76" s="24">
        <f t="shared" si="48"/>
        <v>6.6940587807836582</v>
      </c>
      <c r="R76" s="25">
        <f t="shared" ref="R76" si="49">AVERAGE(O76:Q76)</f>
        <v>6.6803037099537015</v>
      </c>
      <c r="S76" s="25">
        <f t="shared" ref="S76" si="50">_xlfn.STDEV.S(O76:Q76)</f>
        <v>1.5221738421098866E-2</v>
      </c>
      <c r="T76" s="21"/>
    </row>
    <row r="77" spans="1:20" s="25" customFormat="1" x14ac:dyDescent="0.25">
      <c r="A77" s="21"/>
      <c r="B77" s="21"/>
      <c r="C77" s="24"/>
      <c r="D77" s="24"/>
      <c r="E77" s="24"/>
      <c r="H77" s="24"/>
      <c r="I77" s="24"/>
      <c r="J77" s="24"/>
      <c r="K77" s="24"/>
      <c r="N77" s="24"/>
      <c r="O77" s="24"/>
      <c r="P77" s="24"/>
      <c r="Q77" s="24"/>
      <c r="T77" s="21"/>
    </row>
    <row r="78" spans="1:20" s="25" customFormat="1" ht="17.25" x14ac:dyDescent="0.25">
      <c r="A78" s="23" t="s">
        <v>38</v>
      </c>
      <c r="B78" s="21" t="s">
        <v>39</v>
      </c>
      <c r="C78" s="62">
        <f t="shared" ref="C78:E78" si="51">-(C73*C74)*C76</f>
        <v>-13730.339007147766</v>
      </c>
      <c r="D78" s="62">
        <f t="shared" si="51"/>
        <v>-13524.677735084233</v>
      </c>
      <c r="E78" s="62">
        <f t="shared" si="51"/>
        <v>-13495.205779045755</v>
      </c>
      <c r="F78" s="25">
        <f t="shared" ref="F78:F79" si="52">AVERAGE(C78:E78)</f>
        <v>-13583.407507092585</v>
      </c>
      <c r="G78" s="25">
        <f>_xlfn.STDEV.S(C78:E78)</f>
        <v>128.09683184814853</v>
      </c>
      <c r="H78" s="62"/>
      <c r="I78" s="62">
        <f t="shared" ref="I78:K78" si="53">-(I73*I74)*I76</f>
        <v>-14619.257047967278</v>
      </c>
      <c r="J78" s="62">
        <f t="shared" si="53"/>
        <v>-14638.593607203076</v>
      </c>
      <c r="K78" s="62">
        <f t="shared" si="53"/>
        <v>-14655.776319219422</v>
      </c>
      <c r="L78" s="25">
        <f t="shared" ref="L78:L79" si="54">AVERAGE(I78:K78)</f>
        <v>-14637.875658129924</v>
      </c>
      <c r="M78" s="25">
        <f t="shared" ref="M78:M79" si="55">_xlfn.STDEV.S(I78:K78)</f>
        <v>18.270218426462353</v>
      </c>
      <c r="N78" s="62"/>
      <c r="O78" s="62">
        <f t="shared" ref="O78:Q78" si="56">-(O73*O74)*O76</f>
        <v>-16519.540896780287</v>
      </c>
      <c r="P78" s="62">
        <f t="shared" si="56"/>
        <v>-16566.523170244182</v>
      </c>
      <c r="Q78" s="62">
        <f t="shared" si="56"/>
        <v>-16594.179054115695</v>
      </c>
      <c r="R78" s="25">
        <f t="shared" ref="R78:R79" si="57">AVERAGE(O78:Q78)</f>
        <v>-16560.081040380053</v>
      </c>
      <c r="S78" s="25">
        <f t="shared" ref="S78:S79" si="58">_xlfn.STDEV.S(O78:Q78)</f>
        <v>37.733796661560575</v>
      </c>
      <c r="T78" s="21" t="s">
        <v>39</v>
      </c>
    </row>
    <row r="79" spans="1:20" s="25" customFormat="1" ht="17.25" x14ac:dyDescent="0.25">
      <c r="A79" s="23" t="s">
        <v>38</v>
      </c>
      <c r="B79" s="21" t="s">
        <v>45</v>
      </c>
      <c r="C79" s="26">
        <f t="shared" ref="C79:E79" si="59">C78/1000</f>
        <v>-13.730339007147766</v>
      </c>
      <c r="D79" s="26">
        <f t="shared" si="59"/>
        <v>-13.524677735084232</v>
      </c>
      <c r="E79" s="26">
        <f t="shared" si="59"/>
        <v>-13.495205779045754</v>
      </c>
      <c r="F79" s="25">
        <f t="shared" si="52"/>
        <v>-13.583407507092582</v>
      </c>
      <c r="G79" s="25">
        <f>_xlfn.STDEV.S(C79:E79)</f>
        <v>0.12809683184814866</v>
      </c>
      <c r="H79" s="26"/>
      <c r="I79" s="26">
        <f t="shared" ref="I79:K79" si="60">I78/1000</f>
        <v>-14.619257047967277</v>
      </c>
      <c r="J79" s="26">
        <f t="shared" si="60"/>
        <v>-14.638593607203076</v>
      </c>
      <c r="K79" s="26">
        <f t="shared" si="60"/>
        <v>-14.655776319219422</v>
      </c>
      <c r="L79" s="25">
        <f t="shared" si="54"/>
        <v>-14.637875658129923</v>
      </c>
      <c r="M79" s="25">
        <f t="shared" si="55"/>
        <v>1.8270218426462644E-2</v>
      </c>
      <c r="N79" s="26"/>
      <c r="O79" s="26">
        <f t="shared" ref="O79:Q79" si="61">O78/1000</f>
        <v>-16.519540896780288</v>
      </c>
      <c r="P79" s="26">
        <f t="shared" si="61"/>
        <v>-16.566523170244182</v>
      </c>
      <c r="Q79" s="26">
        <f t="shared" si="61"/>
        <v>-16.594179054115695</v>
      </c>
      <c r="R79" s="25">
        <f t="shared" si="57"/>
        <v>-16.560081040380055</v>
      </c>
      <c r="S79" s="25">
        <f t="shared" si="58"/>
        <v>3.7733796661559904E-2</v>
      </c>
      <c r="T79" s="21" t="s">
        <v>45</v>
      </c>
    </row>
    <row r="80" spans="1:20" x14ac:dyDescent="0.25">
      <c r="A80" s="23" t="s">
        <v>44</v>
      </c>
    </row>
  </sheetData>
  <mergeCells count="18">
    <mergeCell ref="B42:Q42"/>
    <mergeCell ref="B43:D43"/>
    <mergeCell ref="H43:J43"/>
    <mergeCell ref="N43:P43"/>
    <mergeCell ref="B33:D33"/>
    <mergeCell ref="H33:J33"/>
    <mergeCell ref="N33:P33"/>
    <mergeCell ref="B1:D1"/>
    <mergeCell ref="H1:J1"/>
    <mergeCell ref="N1:P1"/>
    <mergeCell ref="B12:D12"/>
    <mergeCell ref="H12:J12"/>
    <mergeCell ref="N12:P12"/>
    <mergeCell ref="B22:Q22"/>
    <mergeCell ref="B23:D23"/>
    <mergeCell ref="H23:J23"/>
    <mergeCell ref="N23:P23"/>
    <mergeCell ref="B32:Q3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selection activeCell="J13" activeCellId="1" sqref="D13 J13"/>
    </sheetView>
  </sheetViews>
  <sheetFormatPr defaultColWidth="11" defaultRowHeight="15.75" x14ac:dyDescent="0.25"/>
  <cols>
    <col min="1" max="1" width="27.375" bestFit="1" customWidth="1"/>
    <col min="2" max="3" width="15.5" bestFit="1" customWidth="1"/>
    <col min="4" max="5" width="16.125" bestFit="1" customWidth="1"/>
    <col min="8" max="8" width="15.5" bestFit="1" customWidth="1"/>
    <col min="9" max="9" width="14.375" bestFit="1" customWidth="1"/>
    <col min="10" max="11" width="15.25" bestFit="1" customWidth="1"/>
    <col min="14" max="14" width="14" bestFit="1" customWidth="1"/>
    <col min="15" max="17" width="15.25" bestFit="1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v>442.37380000000002</v>
      </c>
      <c r="O2" s="1">
        <v>431.75409999999999</v>
      </c>
      <c r="P2" s="1">
        <v>419.9905</v>
      </c>
      <c r="Q2" s="1">
        <f>AVERAGE(N2:P2)</f>
        <v>431.37279999999993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394.50810000000001</v>
      </c>
      <c r="O3" s="1">
        <v>404.166</v>
      </c>
      <c r="P3" s="1">
        <v>394.39429999999999</v>
      </c>
      <c r="Q3" s="1">
        <f t="shared" ref="Q3:Q9" si="0">AVERAGE(N3:P3)</f>
        <v>397.68946666666665</v>
      </c>
      <c r="R3" s="1"/>
      <c r="S3" s="1"/>
      <c r="T3" s="3"/>
      <c r="U3" s="3"/>
    </row>
    <row r="4" spans="1:21" x14ac:dyDescent="0.25">
      <c r="A4" s="1">
        <f>2*238</f>
        <v>476</v>
      </c>
      <c r="B4" s="1">
        <v>140.70410000000001</v>
      </c>
      <c r="C4" s="1">
        <v>118.4443</v>
      </c>
      <c r="D4" s="1">
        <v>126.738</v>
      </c>
      <c r="E4" s="1">
        <f t="shared" ref="E4:E9" si="1">AVERAGE(B4:D4)</f>
        <v>128.62880000000001</v>
      </c>
      <c r="F4" s="1"/>
      <c r="G4" s="1"/>
      <c r="H4" s="1">
        <v>192.22579999999999</v>
      </c>
      <c r="I4" s="1">
        <v>158.89060000000001</v>
      </c>
      <c r="J4" s="1">
        <v>163.1172</v>
      </c>
      <c r="K4" s="1">
        <f t="shared" ref="K4:K9" si="2">AVERAGE(H4:J4)</f>
        <v>171.41120000000001</v>
      </c>
      <c r="L4" s="1"/>
      <c r="M4" s="1"/>
      <c r="N4" s="1">
        <v>363.67469999999997</v>
      </c>
      <c r="O4" s="1">
        <v>353.15350000000001</v>
      </c>
      <c r="P4" s="1">
        <v>359.1454</v>
      </c>
      <c r="Q4" s="1">
        <f t="shared" si="0"/>
        <v>358.65786666666662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117.8228</v>
      </c>
      <c r="C5" s="1">
        <v>114.6095</v>
      </c>
      <c r="D5" s="1">
        <v>110.8674</v>
      </c>
      <c r="E5" s="1">
        <f t="shared" si="1"/>
        <v>114.43323333333335</v>
      </c>
      <c r="F5" s="1"/>
      <c r="G5" s="1"/>
      <c r="H5" s="1">
        <v>144.47229999999999</v>
      </c>
      <c r="I5" s="1">
        <v>137.02189999999999</v>
      </c>
      <c r="J5" s="1">
        <v>143.40770000000001</v>
      </c>
      <c r="K5" s="1">
        <f t="shared" si="2"/>
        <v>141.63396666666665</v>
      </c>
      <c r="L5" s="1"/>
      <c r="M5" s="1"/>
      <c r="N5" s="1">
        <v>231.39940000000001</v>
      </c>
      <c r="O5" s="1">
        <v>230.17789999999999</v>
      </c>
      <c r="P5" s="1">
        <v>232.19730000000001</v>
      </c>
      <c r="Q5" s="1">
        <f t="shared" si="0"/>
        <v>231.25820000000002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91.79965</v>
      </c>
      <c r="C6" s="1">
        <v>92.363100000000003</v>
      </c>
      <c r="D6" s="1">
        <v>90.626350000000002</v>
      </c>
      <c r="E6" s="1">
        <f t="shared" si="1"/>
        <v>91.596366666666668</v>
      </c>
      <c r="F6" s="1"/>
      <c r="G6" s="1"/>
      <c r="H6" s="1">
        <v>107.3115</v>
      </c>
      <c r="I6" s="1">
        <v>108.27679999999999</v>
      </c>
      <c r="J6" s="1">
        <v>108.12439999999999</v>
      </c>
      <c r="K6" s="1">
        <f t="shared" si="2"/>
        <v>107.90423333333332</v>
      </c>
      <c r="L6" s="1"/>
      <c r="M6" s="1"/>
      <c r="N6" s="1">
        <v>111.9349</v>
      </c>
      <c r="O6" s="1">
        <v>103.4084</v>
      </c>
      <c r="P6" s="1">
        <v>103.4609</v>
      </c>
      <c r="Q6" s="1">
        <f t="shared" si="0"/>
        <v>106.26806666666666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57.664250000000003</v>
      </c>
      <c r="C7" s="1">
        <v>57.647550000000003</v>
      </c>
      <c r="D7" s="1">
        <v>58.213500000000003</v>
      </c>
      <c r="E7" s="1">
        <f t="shared" si="1"/>
        <v>57.841766666666672</v>
      </c>
      <c r="F7" s="1"/>
      <c r="G7" s="1"/>
      <c r="H7" s="1">
        <v>58.873049999999999</v>
      </c>
      <c r="I7" s="1">
        <v>58.891300000000001</v>
      </c>
      <c r="J7" s="1">
        <v>58.994549999999997</v>
      </c>
      <c r="K7" s="1">
        <f t="shared" si="2"/>
        <v>58.919633333333337</v>
      </c>
      <c r="L7" s="1"/>
      <c r="M7" s="1"/>
      <c r="N7" s="1">
        <v>58.064900000000002</v>
      </c>
      <c r="O7" s="1">
        <v>55.047449999999998</v>
      </c>
      <c r="P7" s="1">
        <v>58.910150000000002</v>
      </c>
      <c r="Q7" s="1">
        <f t="shared" si="0"/>
        <v>57.340833333333329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29.48338</v>
      </c>
      <c r="C8" s="1">
        <v>29.514790000000001</v>
      </c>
      <c r="D8" s="1">
        <v>29.552790000000002</v>
      </c>
      <c r="E8" s="1">
        <f t="shared" si="1"/>
        <v>29.516986666666668</v>
      </c>
      <c r="F8" s="1"/>
      <c r="G8" s="1"/>
      <c r="H8" s="1">
        <v>28.907630000000001</v>
      </c>
      <c r="I8" s="1">
        <v>23.816140000000001</v>
      </c>
      <c r="J8" s="1">
        <v>28.8477</v>
      </c>
      <c r="K8" s="1">
        <f t="shared" si="2"/>
        <v>27.19049</v>
      </c>
      <c r="L8" s="1"/>
      <c r="M8" s="1"/>
      <c r="N8" s="1">
        <v>29.4221</v>
      </c>
      <c r="O8" s="1">
        <v>29.365290000000002</v>
      </c>
      <c r="P8" s="1">
        <v>29.441970000000001</v>
      </c>
      <c r="Q8" s="1">
        <f t="shared" si="0"/>
        <v>29.409786666666665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8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0.58416824623160934</v>
      </c>
      <c r="C13" s="31">
        <v>0.58416824623160934</v>
      </c>
      <c r="D13" s="31">
        <v>0.58416824623160934</v>
      </c>
      <c r="E13" s="2"/>
      <c r="F13" s="2"/>
      <c r="G13" s="2"/>
      <c r="H13" s="31">
        <v>0.84025996237386702</v>
      </c>
      <c r="I13" s="31">
        <v>0.84025996237386702</v>
      </c>
      <c r="J13" s="31">
        <v>0.84025996237386702</v>
      </c>
      <c r="K13" s="2"/>
      <c r="L13" s="2"/>
      <c r="M13" s="2"/>
      <c r="N13" s="2">
        <f t="shared" ref="N13:Q13" si="5">N2/238</f>
        <v>1.8587134453781513</v>
      </c>
      <c r="O13" s="2">
        <f t="shared" si="5"/>
        <v>1.8140928571428572</v>
      </c>
      <c r="P13" s="2">
        <f t="shared" si="5"/>
        <v>1.7646659663865547</v>
      </c>
      <c r="Q13" s="2">
        <f t="shared" si="5"/>
        <v>1.8124907563025208</v>
      </c>
      <c r="R13" s="2"/>
      <c r="S13" s="2"/>
    </row>
    <row r="14" spans="1:21" x14ac:dyDescent="0.25">
      <c r="A14" s="2">
        <f t="shared" ref="A14:A19" si="6">A3/238/1000</f>
        <v>3.0000000000000001E-3</v>
      </c>
      <c r="B14" s="31">
        <v>0.56580020981466372</v>
      </c>
      <c r="C14" s="31">
        <v>0.56580020981466372</v>
      </c>
      <c r="D14" s="31">
        <v>0.56580020981466372</v>
      </c>
      <c r="E14" s="2"/>
      <c r="F14" s="2"/>
      <c r="G14" s="2"/>
      <c r="H14" s="31">
        <v>0.80155536219273438</v>
      </c>
      <c r="I14" s="31">
        <v>0.80155536219273438</v>
      </c>
      <c r="J14" s="31">
        <v>0.80155536219273438</v>
      </c>
      <c r="K14" s="2"/>
      <c r="L14" s="2"/>
      <c r="M14" s="2"/>
      <c r="N14" s="2">
        <f t="shared" ref="B14:Q20" si="7">N3/238</f>
        <v>1.6575970588235294</v>
      </c>
      <c r="O14" s="2">
        <f t="shared" si="7"/>
        <v>1.6981764705882352</v>
      </c>
      <c r="P14" s="2">
        <f t="shared" si="7"/>
        <v>1.657118907563025</v>
      </c>
      <c r="Q14" s="2">
        <f t="shared" si="7"/>
        <v>1.6709641456582631</v>
      </c>
      <c r="R14" s="2"/>
      <c r="S14" s="2"/>
    </row>
    <row r="15" spans="1:21" x14ac:dyDescent="0.25">
      <c r="A15" s="2">
        <f t="shared" si="6"/>
        <v>2E-3</v>
      </c>
      <c r="B15" s="2">
        <f t="shared" si="7"/>
        <v>0.59119369747899164</v>
      </c>
      <c r="C15" s="2">
        <f t="shared" si="7"/>
        <v>0.49766512605042018</v>
      </c>
      <c r="D15" s="2">
        <f t="shared" si="7"/>
        <v>0.53251260504201681</v>
      </c>
      <c r="E15" s="2">
        <f t="shared" si="7"/>
        <v>0.54045714285714286</v>
      </c>
      <c r="F15" s="2"/>
      <c r="G15" s="2"/>
      <c r="H15" s="2">
        <f t="shared" si="7"/>
        <v>0.80767142857142848</v>
      </c>
      <c r="I15" s="2">
        <f t="shared" si="7"/>
        <v>0.66760756302521007</v>
      </c>
      <c r="J15" s="2">
        <f t="shared" si="7"/>
        <v>0.68536638655462179</v>
      </c>
      <c r="K15" s="2">
        <f t="shared" si="7"/>
        <v>0.72021512605042015</v>
      </c>
      <c r="L15" s="2"/>
      <c r="M15" s="2"/>
      <c r="N15" s="2">
        <f t="shared" si="7"/>
        <v>1.5280449579831932</v>
      </c>
      <c r="O15" s="2">
        <f t="shared" si="7"/>
        <v>1.4838382352941177</v>
      </c>
      <c r="P15" s="2">
        <f t="shared" si="7"/>
        <v>1.5090142857142856</v>
      </c>
      <c r="Q15" s="2">
        <f t="shared" si="7"/>
        <v>1.5069658263305321</v>
      </c>
      <c r="R15" s="2"/>
      <c r="S15" s="2"/>
    </row>
    <row r="16" spans="1:21" x14ac:dyDescent="0.25">
      <c r="A16" s="2">
        <f t="shared" si="6"/>
        <v>1E-3</v>
      </c>
      <c r="B16" s="2">
        <f t="shared" si="7"/>
        <v>0.49505378151260504</v>
      </c>
      <c r="C16" s="2">
        <f t="shared" si="7"/>
        <v>0.48155252100840334</v>
      </c>
      <c r="D16" s="2">
        <f t="shared" si="7"/>
        <v>0.46582941176470588</v>
      </c>
      <c r="E16" s="2">
        <f t="shared" si="7"/>
        <v>0.48081190476190483</v>
      </c>
      <c r="F16" s="2"/>
      <c r="G16" s="2"/>
      <c r="H16" s="2">
        <f t="shared" si="7"/>
        <v>0.60702647058823522</v>
      </c>
      <c r="I16" s="2">
        <f t="shared" si="7"/>
        <v>0.57572226890756295</v>
      </c>
      <c r="J16" s="2">
        <f t="shared" si="7"/>
        <v>0.60255336134453785</v>
      </c>
      <c r="K16" s="2">
        <f t="shared" si="7"/>
        <v>0.59510070028011197</v>
      </c>
      <c r="L16" s="2"/>
      <c r="M16" s="2"/>
      <c r="N16" s="2">
        <f t="shared" si="7"/>
        <v>0.97226638655462194</v>
      </c>
      <c r="O16" s="2">
        <f t="shared" si="7"/>
        <v>0.9671340336134453</v>
      </c>
      <c r="P16" s="2">
        <f t="shared" si="7"/>
        <v>0.97561890756302527</v>
      </c>
      <c r="Q16" s="2">
        <f t="shared" si="7"/>
        <v>0.97167310924369754</v>
      </c>
      <c r="R16" s="2"/>
      <c r="S16" s="2"/>
    </row>
    <row r="17" spans="1:19" x14ac:dyDescent="0.25">
      <c r="A17" s="2">
        <f t="shared" si="6"/>
        <v>5.0000000000000001E-4</v>
      </c>
      <c r="B17" s="2">
        <f t="shared" si="7"/>
        <v>0.38571281512605043</v>
      </c>
      <c r="C17" s="2">
        <f t="shared" si="7"/>
        <v>0.38808025210084035</v>
      </c>
      <c r="D17" s="2">
        <f t="shared" si="7"/>
        <v>0.3807829831932773</v>
      </c>
      <c r="E17" s="2">
        <f t="shared" si="7"/>
        <v>0.38485868347338936</v>
      </c>
      <c r="F17" s="2"/>
      <c r="G17" s="2"/>
      <c r="H17" s="2">
        <f t="shared" si="7"/>
        <v>0.45088865546218487</v>
      </c>
      <c r="I17" s="2">
        <f t="shared" si="7"/>
        <v>0.454944537815126</v>
      </c>
      <c r="J17" s="2">
        <f t="shared" si="7"/>
        <v>0.45430420168067226</v>
      </c>
      <c r="K17" s="2">
        <f t="shared" si="7"/>
        <v>0.45337913165266103</v>
      </c>
      <c r="L17" s="2"/>
      <c r="M17" s="2"/>
      <c r="N17" s="2">
        <f t="shared" si="7"/>
        <v>0.47031470588235291</v>
      </c>
      <c r="O17" s="2">
        <f t="shared" si="7"/>
        <v>0.43448907563025208</v>
      </c>
      <c r="P17" s="2">
        <f t="shared" si="7"/>
        <v>0.43470966386554621</v>
      </c>
      <c r="Q17" s="2">
        <f t="shared" si="7"/>
        <v>0.44650448179271701</v>
      </c>
      <c r="R17" s="2"/>
      <c r="S17" s="2"/>
    </row>
    <row r="18" spans="1:19" x14ac:dyDescent="0.25">
      <c r="A18" s="2">
        <f t="shared" si="6"/>
        <v>2.5000000000000001E-4</v>
      </c>
      <c r="B18" s="2">
        <f t="shared" si="7"/>
        <v>0.24228676470588237</v>
      </c>
      <c r="C18" s="2">
        <f t="shared" si="7"/>
        <v>0.24221659663865547</v>
      </c>
      <c r="D18" s="2">
        <f t="shared" si="7"/>
        <v>0.24459453781512605</v>
      </c>
      <c r="E18" s="2">
        <f t="shared" si="7"/>
        <v>0.24303263305322131</v>
      </c>
      <c r="F18" s="2"/>
      <c r="G18" s="2"/>
      <c r="H18" s="2">
        <f t="shared" si="7"/>
        <v>0.247365756302521</v>
      </c>
      <c r="I18" s="2">
        <f t="shared" si="7"/>
        <v>0.24744243697478993</v>
      </c>
      <c r="J18" s="2">
        <f t="shared" si="7"/>
        <v>0.24787626050420167</v>
      </c>
      <c r="K18" s="2">
        <f t="shared" si="7"/>
        <v>0.24756148459383756</v>
      </c>
      <c r="L18" s="2"/>
      <c r="M18" s="2"/>
      <c r="N18" s="2">
        <f t="shared" si="7"/>
        <v>0.24397016806722691</v>
      </c>
      <c r="O18" s="2">
        <f t="shared" si="7"/>
        <v>0.23129180672268906</v>
      </c>
      <c r="P18" s="2">
        <f t="shared" si="7"/>
        <v>0.2475216386554622</v>
      </c>
      <c r="Q18" s="2">
        <f t="shared" si="7"/>
        <v>0.24092787114845937</v>
      </c>
      <c r="R18" s="2"/>
      <c r="S18" s="2"/>
    </row>
    <row r="19" spans="1:19" x14ac:dyDescent="0.25">
      <c r="A19" s="2">
        <f t="shared" si="6"/>
        <v>1.25E-4</v>
      </c>
      <c r="B19" s="2">
        <f t="shared" si="7"/>
        <v>0.12387974789915966</v>
      </c>
      <c r="C19" s="2">
        <f t="shared" si="7"/>
        <v>0.12401172268907563</v>
      </c>
      <c r="D19" s="2">
        <f t="shared" si="7"/>
        <v>0.12417138655462186</v>
      </c>
      <c r="E19" s="2">
        <f t="shared" si="7"/>
        <v>0.12402095238095238</v>
      </c>
      <c r="F19" s="2"/>
      <c r="G19" s="2"/>
      <c r="H19" s="2">
        <f t="shared" si="7"/>
        <v>0.12146063025210084</v>
      </c>
      <c r="I19" s="2">
        <f t="shared" si="7"/>
        <v>0.10006781512605042</v>
      </c>
      <c r="J19" s="2">
        <f t="shared" si="7"/>
        <v>0.12120882352941176</v>
      </c>
      <c r="K19" s="2">
        <f t="shared" si="7"/>
        <v>0.11424575630252101</v>
      </c>
      <c r="L19" s="2"/>
      <c r="M19" s="2"/>
      <c r="N19" s="2">
        <f t="shared" si="7"/>
        <v>0.12362226890756303</v>
      </c>
      <c r="O19" s="2">
        <f t="shared" si="7"/>
        <v>0.12338357142857144</v>
      </c>
      <c r="P19" s="2">
        <f t="shared" si="7"/>
        <v>0.12370575630252101</v>
      </c>
      <c r="Q19" s="2">
        <f t="shared" si="7"/>
        <v>0.12357053221288515</v>
      </c>
      <c r="R19" s="2"/>
      <c r="S19" s="2"/>
    </row>
    <row r="20" spans="1:19" x14ac:dyDescent="0.25">
      <c r="A20" s="2">
        <f t="shared" ref="A20" si="8">A9/238</f>
        <v>0</v>
      </c>
      <c r="B20" s="2">
        <f t="shared" si="7"/>
        <v>0</v>
      </c>
      <c r="C20" s="2">
        <f t="shared" si="7"/>
        <v>0</v>
      </c>
      <c r="D20" s="2">
        <f t="shared" si="7"/>
        <v>0</v>
      </c>
      <c r="E20" s="2">
        <f t="shared" si="7"/>
        <v>0</v>
      </c>
      <c r="F20" s="2"/>
      <c r="G20" s="2"/>
      <c r="H20" s="2">
        <f t="shared" si="7"/>
        <v>0</v>
      </c>
      <c r="I20" s="2">
        <f t="shared" si="7"/>
        <v>0</v>
      </c>
      <c r="J20" s="2">
        <f t="shared" si="7"/>
        <v>0</v>
      </c>
      <c r="K20" s="2">
        <f t="shared" si="7"/>
        <v>0</v>
      </c>
      <c r="L20" s="2"/>
      <c r="M20" s="2"/>
      <c r="N20" s="2">
        <f t="shared" si="7"/>
        <v>0</v>
      </c>
      <c r="O20" s="2">
        <f t="shared" si="7"/>
        <v>0</v>
      </c>
      <c r="P20" s="2">
        <f t="shared" si="7"/>
        <v>0</v>
      </c>
      <c r="Q20" s="2">
        <f t="shared" si="7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 t="shared" ref="A24:Q30" si="9">1/A2</f>
        <v>1.0504201680672268E-3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>
        <f t="shared" si="9"/>
        <v>2.2605317041832045E-3</v>
      </c>
      <c r="O24" s="2">
        <f t="shared" si="9"/>
        <v>2.3161331878492875E-3</v>
      </c>
      <c r="P24" s="2">
        <f t="shared" si="9"/>
        <v>2.381006237045838E-3</v>
      </c>
      <c r="Q24" s="2">
        <f>1/Q2</f>
        <v>2.3181804694222727E-3</v>
      </c>
      <c r="R24" s="2"/>
      <c r="S24" s="2"/>
    </row>
    <row r="25" spans="1:19" x14ac:dyDescent="0.25">
      <c r="A25" s="2">
        <f t="shared" si="9"/>
        <v>1.4005602240896359E-3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 t="shared" si="9"/>
        <v>2.534802200512486E-3</v>
      </c>
      <c r="O25" s="2">
        <f t="shared" si="9"/>
        <v>2.4742308853292956E-3</v>
      </c>
      <c r="P25" s="2">
        <f t="shared" si="9"/>
        <v>2.5355336017787275E-3</v>
      </c>
      <c r="Q25" s="2">
        <f t="shared" si="9"/>
        <v>2.5145247330329093E-3</v>
      </c>
      <c r="R25" s="2"/>
      <c r="S25" s="2"/>
    </row>
    <row r="26" spans="1:19" x14ac:dyDescent="0.25">
      <c r="A26" s="2">
        <f t="shared" si="9"/>
        <v>2.1008403361344537E-3</v>
      </c>
      <c r="B26" s="2">
        <f>1/B4</f>
        <v>7.1071134387697297E-3</v>
      </c>
      <c r="C26" s="2">
        <f t="shared" si="9"/>
        <v>8.4427870315414086E-3</v>
      </c>
      <c r="D26" s="2">
        <f t="shared" si="9"/>
        <v>7.8902933611071664E-3</v>
      </c>
      <c r="E26" s="2">
        <f t="shared" si="9"/>
        <v>7.7743087084696421E-3</v>
      </c>
      <c r="F26" s="2"/>
      <c r="G26" s="2"/>
      <c r="H26" s="2">
        <f t="shared" si="9"/>
        <v>5.202215311368193E-3</v>
      </c>
      <c r="I26" s="2">
        <f t="shared" si="9"/>
        <v>6.2936385160607356E-3</v>
      </c>
      <c r="J26" s="2">
        <f t="shared" si="9"/>
        <v>6.1305613387184184E-3</v>
      </c>
      <c r="K26" s="2">
        <f t="shared" si="9"/>
        <v>5.8339245043497736E-3</v>
      </c>
      <c r="L26" s="2"/>
      <c r="M26" s="2"/>
      <c r="N26" s="2">
        <f t="shared" si="9"/>
        <v>2.7497101118114627E-3</v>
      </c>
      <c r="O26" s="2">
        <f t="shared" si="9"/>
        <v>2.8316298719961715E-3</v>
      </c>
      <c r="P26" s="2">
        <f t="shared" si="9"/>
        <v>2.7843876045746375E-3</v>
      </c>
      <c r="Q26" s="2">
        <f t="shared" si="9"/>
        <v>2.7881724979125885E-3</v>
      </c>
      <c r="R26" s="2"/>
      <c r="S26" s="2"/>
    </row>
    <row r="27" spans="1:19" x14ac:dyDescent="0.25">
      <c r="A27" s="2">
        <f t="shared" si="9"/>
        <v>4.2016806722689074E-3</v>
      </c>
      <c r="B27" s="2">
        <f t="shared" si="9"/>
        <v>8.4873216389357575E-3</v>
      </c>
      <c r="C27" s="2">
        <f t="shared" si="9"/>
        <v>8.72528019056012E-3</v>
      </c>
      <c r="D27" s="2">
        <f t="shared" si="9"/>
        <v>9.0197839942129064E-3</v>
      </c>
      <c r="E27" s="2">
        <f t="shared" si="9"/>
        <v>8.738720132875152E-3</v>
      </c>
      <c r="F27" s="2"/>
      <c r="G27" s="2"/>
      <c r="H27" s="2">
        <f t="shared" si="9"/>
        <v>6.9217420917366173E-3</v>
      </c>
      <c r="I27" s="2">
        <f t="shared" si="9"/>
        <v>7.2981034418585647E-3</v>
      </c>
      <c r="J27" s="2">
        <f t="shared" si="9"/>
        <v>6.9731262686731606E-3</v>
      </c>
      <c r="K27" s="2">
        <f t="shared" si="9"/>
        <v>7.0604532481497503E-3</v>
      </c>
      <c r="L27" s="2"/>
      <c r="M27" s="2"/>
      <c r="N27" s="2">
        <f t="shared" si="9"/>
        <v>4.3215323808099759E-3</v>
      </c>
      <c r="O27" s="2">
        <f t="shared" si="9"/>
        <v>4.3444657371537404E-3</v>
      </c>
      <c r="P27" s="2">
        <f t="shared" si="9"/>
        <v>4.3066822913100196E-3</v>
      </c>
      <c r="Q27" s="2">
        <f>1/Q5</f>
        <v>4.3241709915583532E-3</v>
      </c>
      <c r="R27" s="2"/>
      <c r="S27" s="2"/>
    </row>
    <row r="28" spans="1:19" x14ac:dyDescent="0.25">
      <c r="A28" s="2">
        <f t="shared" si="9"/>
        <v>8.4033613445378148E-3</v>
      </c>
      <c r="B28" s="2">
        <f t="shared" si="9"/>
        <v>1.0893287719506557E-2</v>
      </c>
      <c r="C28" s="2">
        <f t="shared" si="9"/>
        <v>1.0826834525909155E-2</v>
      </c>
      <c r="D28" s="2">
        <f t="shared" si="9"/>
        <v>1.1034318385326121E-2</v>
      </c>
      <c r="E28" s="2">
        <f t="shared" si="9"/>
        <v>1.0917463611183995E-2</v>
      </c>
      <c r="F28" s="2"/>
      <c r="G28" s="2"/>
      <c r="H28" s="2">
        <f t="shared" si="9"/>
        <v>9.3186657534374238E-3</v>
      </c>
      <c r="I28" s="2">
        <f t="shared" si="9"/>
        <v>9.2355887872563654E-3</v>
      </c>
      <c r="J28" s="2">
        <f t="shared" si="9"/>
        <v>9.2486062350403807E-3</v>
      </c>
      <c r="K28" s="2">
        <f t="shared" si="9"/>
        <v>9.2674769942606532E-3</v>
      </c>
      <c r="L28" s="2"/>
      <c r="M28" s="2"/>
      <c r="N28" s="2">
        <f t="shared" si="9"/>
        <v>8.9337641790004727E-3</v>
      </c>
      <c r="O28" s="2">
        <f t="shared" si="9"/>
        <v>9.670394281315638E-3</v>
      </c>
      <c r="P28" s="2">
        <f t="shared" si="9"/>
        <v>9.6654871550508458E-3</v>
      </c>
      <c r="Q28" s="2">
        <f t="shared" si="9"/>
        <v>9.4101646088727824E-3</v>
      </c>
      <c r="R28" s="2"/>
      <c r="S28" s="2"/>
    </row>
    <row r="29" spans="1:19" x14ac:dyDescent="0.25">
      <c r="A29" s="2">
        <f t="shared" si="9"/>
        <v>1.680672268907563E-2</v>
      </c>
      <c r="B29" s="2">
        <f t="shared" si="9"/>
        <v>1.734176721278782E-2</v>
      </c>
      <c r="C29" s="2">
        <f t="shared" si="9"/>
        <v>1.7346790973770784E-2</v>
      </c>
      <c r="D29" s="2">
        <f t="shared" si="9"/>
        <v>1.7178145962706243E-2</v>
      </c>
      <c r="E29" s="2">
        <f t="shared" si="9"/>
        <v>1.728854524383476E-2</v>
      </c>
      <c r="F29" s="2"/>
      <c r="G29" s="2"/>
      <c r="H29" s="2">
        <f t="shared" si="9"/>
        <v>1.6985700587960027E-2</v>
      </c>
      <c r="I29" s="2">
        <f t="shared" si="9"/>
        <v>1.6980436838718114E-2</v>
      </c>
      <c r="J29" s="2">
        <f t="shared" si="9"/>
        <v>1.695071832906599E-2</v>
      </c>
      <c r="K29" s="2">
        <f t="shared" si="9"/>
        <v>1.6972271268943174E-2</v>
      </c>
      <c r="L29" s="2"/>
      <c r="M29" s="2"/>
      <c r="N29" s="2">
        <f t="shared" si="9"/>
        <v>1.7222108364950254E-2</v>
      </c>
      <c r="O29" s="2">
        <f t="shared" si="9"/>
        <v>1.8166145752437215E-2</v>
      </c>
      <c r="P29" s="2">
        <f t="shared" si="9"/>
        <v>1.6975003458656955E-2</v>
      </c>
      <c r="Q29" s="2">
        <f t="shared" si="9"/>
        <v>1.743957912482379E-2</v>
      </c>
      <c r="R29" s="2"/>
      <c r="S29" s="2"/>
    </row>
    <row r="30" spans="1:19" x14ac:dyDescent="0.25">
      <c r="A30" s="2">
        <f t="shared" si="9"/>
        <v>3.3613445378151259E-2</v>
      </c>
      <c r="B30" s="2">
        <f t="shared" si="9"/>
        <v>3.3917413810763894E-2</v>
      </c>
      <c r="C30" s="2">
        <f t="shared" si="9"/>
        <v>3.3881318484732567E-2</v>
      </c>
      <c r="D30" s="2">
        <f t="shared" si="9"/>
        <v>3.3837752713026414E-2</v>
      </c>
      <c r="E30" s="2">
        <f t="shared" si="9"/>
        <v>3.3878797022640975E-2</v>
      </c>
      <c r="F30" s="2"/>
      <c r="G30" s="2"/>
      <c r="H30" s="2">
        <f t="shared" si="9"/>
        <v>3.4592943108791692E-2</v>
      </c>
      <c r="I30" s="2">
        <f t="shared" si="9"/>
        <v>4.1988332282225413E-2</v>
      </c>
      <c r="J30" s="2">
        <f t="shared" si="9"/>
        <v>3.4664808632923941E-2</v>
      </c>
      <c r="K30" s="2">
        <f t="shared" si="9"/>
        <v>3.6777564508767589E-2</v>
      </c>
      <c r="L30" s="2"/>
      <c r="M30" s="2"/>
      <c r="N30" s="2">
        <f t="shared" si="9"/>
        <v>3.3988056596911842E-2</v>
      </c>
      <c r="O30" s="2">
        <f t="shared" si="9"/>
        <v>3.4053809786996826E-2</v>
      </c>
      <c r="P30" s="2">
        <f t="shared" si="9"/>
        <v>3.39651185026002E-2</v>
      </c>
      <c r="Q30" s="2">
        <f t="shared" si="9"/>
        <v>3.400228676712605E-2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8" t="s">
        <v>5</v>
      </c>
      <c r="F33" s="28"/>
      <c r="G33" s="28"/>
      <c r="H33" s="77" t="s">
        <v>6</v>
      </c>
      <c r="I33" s="77"/>
      <c r="J33" s="77"/>
      <c r="K33" s="8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 t="shared" ref="A34:Q39" si="10"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>
        <f t="shared" si="10"/>
        <v>0.53800654559560257</v>
      </c>
      <c r="O34" s="2">
        <f t="shared" si="10"/>
        <v>0.55123969870813039</v>
      </c>
      <c r="P34" s="2">
        <f t="shared" si="10"/>
        <v>0.56667948441690941</v>
      </c>
      <c r="Q34" s="2">
        <f t="shared" si="10"/>
        <v>0.55172695172250086</v>
      </c>
      <c r="R34" s="2"/>
      <c r="S34" s="2"/>
    </row>
    <row r="35" spans="1:19" x14ac:dyDescent="0.25">
      <c r="A35" s="2">
        <f t="shared" si="10"/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10"/>
        <v>0.60328292372197179</v>
      </c>
      <c r="O35" s="2">
        <f t="shared" si="10"/>
        <v>0.58886695070837236</v>
      </c>
      <c r="P35" s="2">
        <f t="shared" si="10"/>
        <v>0.60345699722333723</v>
      </c>
      <c r="Q35" s="2">
        <f t="shared" si="10"/>
        <v>0.59845688646183248</v>
      </c>
      <c r="R35" s="2"/>
      <c r="S35" s="2"/>
    </row>
    <row r="36" spans="1:19" x14ac:dyDescent="0.25">
      <c r="A36" s="2">
        <f t="shared" si="10"/>
        <v>500</v>
      </c>
      <c r="B36" s="2">
        <f t="shared" si="10"/>
        <v>1.6914929984271956</v>
      </c>
      <c r="C36" s="2">
        <f t="shared" si="10"/>
        <v>2.0093833135068553</v>
      </c>
      <c r="D36" s="2">
        <f t="shared" si="10"/>
        <v>1.8778898199435055</v>
      </c>
      <c r="E36" s="2">
        <f t="shared" si="10"/>
        <v>1.8502854726157749</v>
      </c>
      <c r="F36" s="2"/>
      <c r="G36" s="2"/>
      <c r="H36" s="2">
        <f t="shared" si="10"/>
        <v>1.2381272441056301</v>
      </c>
      <c r="I36" s="2">
        <f t="shared" si="10"/>
        <v>1.4978859668224551</v>
      </c>
      <c r="J36" s="2">
        <f t="shared" si="10"/>
        <v>1.4590735986149836</v>
      </c>
      <c r="K36" s="2">
        <f t="shared" si="10"/>
        <v>1.3884740320352462</v>
      </c>
      <c r="L36" s="2"/>
      <c r="M36" s="2"/>
      <c r="N36" s="2">
        <f t="shared" si="10"/>
        <v>0.65443100661112807</v>
      </c>
      <c r="O36" s="2">
        <f t="shared" si="10"/>
        <v>0.67392790953508885</v>
      </c>
      <c r="P36" s="2">
        <f t="shared" si="10"/>
        <v>0.66268424988876373</v>
      </c>
      <c r="Q36" s="2">
        <f t="shared" si="10"/>
        <v>0.66358505450319605</v>
      </c>
      <c r="R36" s="2"/>
      <c r="S36" s="2"/>
    </row>
    <row r="37" spans="1:19" x14ac:dyDescent="0.25">
      <c r="A37" s="2">
        <f t="shared" si="10"/>
        <v>1000</v>
      </c>
      <c r="B37" s="2">
        <f t="shared" si="10"/>
        <v>2.0199825500667106</v>
      </c>
      <c r="C37" s="2">
        <f t="shared" si="10"/>
        <v>2.0766166853533083</v>
      </c>
      <c r="D37" s="2">
        <f t="shared" si="10"/>
        <v>2.1467085906226719</v>
      </c>
      <c r="E37" s="2">
        <f t="shared" si="10"/>
        <v>2.0798153916242859</v>
      </c>
      <c r="F37" s="2"/>
      <c r="G37" s="2"/>
      <c r="H37" s="2">
        <f t="shared" si="10"/>
        <v>1.6473746178333148</v>
      </c>
      <c r="I37" s="2">
        <f t="shared" si="10"/>
        <v>1.7369486191623384</v>
      </c>
      <c r="J37" s="2">
        <f t="shared" si="10"/>
        <v>1.6596040519442121</v>
      </c>
      <c r="K37" s="2">
        <f t="shared" si="10"/>
        <v>1.6803878730596407</v>
      </c>
      <c r="L37" s="2"/>
      <c r="M37" s="2"/>
      <c r="N37" s="2">
        <f t="shared" si="10"/>
        <v>1.0285247066327743</v>
      </c>
      <c r="O37" s="2">
        <f t="shared" si="10"/>
        <v>1.0339828454425903</v>
      </c>
      <c r="P37" s="2">
        <f t="shared" si="10"/>
        <v>1.0249903853317845</v>
      </c>
      <c r="Q37" s="2">
        <f t="shared" si="10"/>
        <v>1.0291526959908881</v>
      </c>
      <c r="R37" s="2"/>
      <c r="S37" s="2"/>
    </row>
    <row r="38" spans="1:19" x14ac:dyDescent="0.25">
      <c r="A38" s="2">
        <f t="shared" si="10"/>
        <v>2000</v>
      </c>
      <c r="B38" s="2">
        <f t="shared" si="10"/>
        <v>2.59260247724256</v>
      </c>
      <c r="C38" s="2">
        <f t="shared" si="10"/>
        <v>2.5767866171663791</v>
      </c>
      <c r="D38" s="2">
        <f t="shared" si="10"/>
        <v>2.6261677757076169</v>
      </c>
      <c r="E38" s="2">
        <f t="shared" si="10"/>
        <v>2.598356339461791</v>
      </c>
      <c r="F38" s="2"/>
      <c r="G38" s="2"/>
      <c r="H38" s="2">
        <f t="shared" si="10"/>
        <v>2.2178424493181068</v>
      </c>
      <c r="I38" s="2">
        <f t="shared" si="10"/>
        <v>2.198070131367015</v>
      </c>
      <c r="J38" s="2">
        <f t="shared" si="10"/>
        <v>2.2011682839396105</v>
      </c>
      <c r="K38" s="2">
        <f t="shared" si="10"/>
        <v>2.2056595246340351</v>
      </c>
      <c r="L38" s="2"/>
      <c r="M38" s="2"/>
      <c r="N38" s="2">
        <f t="shared" si="10"/>
        <v>2.1262358746021124</v>
      </c>
      <c r="O38" s="2">
        <f t="shared" si="10"/>
        <v>2.3015538389531218</v>
      </c>
      <c r="P38" s="2">
        <f t="shared" si="10"/>
        <v>2.3003859429021012</v>
      </c>
      <c r="Q38" s="2">
        <f t="shared" si="10"/>
        <v>2.2396191769117224</v>
      </c>
      <c r="R38" s="2"/>
      <c r="S38" s="2"/>
    </row>
    <row r="39" spans="1:19" x14ac:dyDescent="0.25">
      <c r="A39" s="2">
        <f t="shared" si="10"/>
        <v>4000</v>
      </c>
      <c r="B39" s="2">
        <f t="shared" si="10"/>
        <v>4.1273405966435011</v>
      </c>
      <c r="C39" s="2">
        <f t="shared" si="10"/>
        <v>4.1285362517574464</v>
      </c>
      <c r="D39" s="2">
        <f t="shared" si="10"/>
        <v>4.0883987391240861</v>
      </c>
      <c r="E39" s="2">
        <f t="shared" si="10"/>
        <v>4.1146737680326728</v>
      </c>
      <c r="F39" s="2"/>
      <c r="G39" s="2"/>
      <c r="H39" s="2">
        <f t="shared" si="10"/>
        <v>4.0425967399344866</v>
      </c>
      <c r="I39" s="2">
        <f t="shared" si="10"/>
        <v>4.0413439676149103</v>
      </c>
      <c r="J39" s="2">
        <f t="shared" si="10"/>
        <v>4.0342709623177058</v>
      </c>
      <c r="K39" s="2">
        <f t="shared" si="10"/>
        <v>4.0394005620084759</v>
      </c>
      <c r="L39" s="2"/>
      <c r="M39" s="2"/>
      <c r="N39" s="2">
        <f t="shared" si="10"/>
        <v>4.0988617908581606</v>
      </c>
      <c r="O39" s="2">
        <f t="shared" si="10"/>
        <v>4.3235426890800577</v>
      </c>
      <c r="P39" s="2">
        <f t="shared" si="10"/>
        <v>4.0400508231603549</v>
      </c>
      <c r="Q39" s="2">
        <f t="shared" si="10"/>
        <v>4.1506198317080614</v>
      </c>
      <c r="R39" s="2"/>
      <c r="S39" s="2"/>
    </row>
    <row r="40" spans="1:19" x14ac:dyDescent="0.25">
      <c r="A40" s="2">
        <f>1/A19</f>
        <v>8000</v>
      </c>
      <c r="B40" s="2">
        <f t="shared" ref="B40:Q40" si="11">1/B19</f>
        <v>8.0723444869618071</v>
      </c>
      <c r="C40" s="2">
        <f t="shared" si="11"/>
        <v>8.0637537993663511</v>
      </c>
      <c r="D40" s="2">
        <f t="shared" si="11"/>
        <v>8.0533851457002879</v>
      </c>
      <c r="E40" s="2">
        <f t="shared" si="11"/>
        <v>8.0631536913885515</v>
      </c>
      <c r="F40" s="2"/>
      <c r="G40" s="2"/>
      <c r="H40" s="2">
        <f t="shared" si="11"/>
        <v>8.2331204598924224</v>
      </c>
      <c r="I40" s="2">
        <f t="shared" si="11"/>
        <v>9.9932230831696476</v>
      </c>
      <c r="J40" s="2">
        <f t="shared" si="11"/>
        <v>8.250224454635898</v>
      </c>
      <c r="K40" s="2">
        <f t="shared" si="11"/>
        <v>8.7530603530866848</v>
      </c>
      <c r="L40" s="2"/>
      <c r="M40" s="2"/>
      <c r="N40" s="2">
        <f t="shared" si="11"/>
        <v>8.0891574700650182</v>
      </c>
      <c r="O40" s="2">
        <f t="shared" si="11"/>
        <v>8.1048067293052437</v>
      </c>
      <c r="P40" s="2">
        <f t="shared" si="11"/>
        <v>8.0836982036188481</v>
      </c>
      <c r="Q40" s="2">
        <f t="shared" si="11"/>
        <v>8.0925442505759992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:D44" si="12">LOG(B13)</f>
        <v>-0.23346205376642529</v>
      </c>
      <c r="C44">
        <f t="shared" si="12"/>
        <v>-0.23346205376642529</v>
      </c>
      <c r="D44">
        <f t="shared" si="12"/>
        <v>-0.23346205376642529</v>
      </c>
      <c r="H44">
        <f t="shared" ref="H44:J44" si="13">LOG(H13)</f>
        <v>-7.5586329702462041E-2</v>
      </c>
      <c r="I44">
        <f t="shared" si="13"/>
        <v>-7.5586329702462041E-2</v>
      </c>
      <c r="J44">
        <f t="shared" si="13"/>
        <v>-7.5586329702462041E-2</v>
      </c>
      <c r="N44">
        <f t="shared" ref="N44:P44" si="14">LOG(N13)</f>
        <v>0.26921244050692283</v>
      </c>
      <c r="O44">
        <f t="shared" si="14"/>
        <v>0.25865951332640386</v>
      </c>
      <c r="P44">
        <f t="shared" si="14"/>
        <v>0.24666250990272284</v>
      </c>
      <c r="Q44">
        <f>LOG(Q13)</f>
        <v>0.25827580034811021</v>
      </c>
    </row>
    <row r="45" spans="1:19" x14ac:dyDescent="0.25">
      <c r="A45">
        <f t="shared" ref="A45:Q50" si="15">LOG(A14)</f>
        <v>-2.5228787452803374</v>
      </c>
      <c r="B45">
        <f t="shared" ref="B45:D45" si="16">LOG(B14)</f>
        <v>-0.24733689583036453</v>
      </c>
      <c r="C45">
        <f t="shared" si="16"/>
        <v>-0.24733689583036453</v>
      </c>
      <c r="D45">
        <f t="shared" si="16"/>
        <v>-0.24733689583036453</v>
      </c>
      <c r="H45">
        <f t="shared" ref="H45:J45" si="17">LOG(H14)</f>
        <v>-9.6066476223787792E-2</v>
      </c>
      <c r="I45">
        <f t="shared" si="17"/>
        <v>-9.6066476223787792E-2</v>
      </c>
      <c r="J45">
        <f t="shared" si="17"/>
        <v>-9.6066476223787792E-2</v>
      </c>
      <c r="N45">
        <f t="shared" si="15"/>
        <v>0.21947896747039677</v>
      </c>
      <c r="O45">
        <f t="shared" si="15"/>
        <v>0.22998281913550403</v>
      </c>
      <c r="P45">
        <f t="shared" si="15"/>
        <v>0.21935367259898197</v>
      </c>
      <c r="Q45">
        <f t="shared" si="15"/>
        <v>0.22296713121605638</v>
      </c>
    </row>
    <row r="46" spans="1:19" x14ac:dyDescent="0.25">
      <c r="A46">
        <f t="shared" si="15"/>
        <v>-2.6989700043360187</v>
      </c>
      <c r="B46">
        <f t="shared" si="15"/>
        <v>-0.22827020445877513</v>
      </c>
      <c r="C46">
        <f t="shared" si="15"/>
        <v>-0.30306279143302328</v>
      </c>
      <c r="D46">
        <f t="shared" si="15"/>
        <v>-0.27367010763495087</v>
      </c>
      <c r="E46">
        <f t="shared" si="15"/>
        <v>-0.26723873900688699</v>
      </c>
      <c r="H46">
        <f t="shared" si="15"/>
        <v>-9.2765280042084147E-2</v>
      </c>
      <c r="I46">
        <f t="shared" si="15"/>
        <v>-0.17547875203846136</v>
      </c>
      <c r="J46">
        <f t="shared" si="15"/>
        <v>-0.16407719913553426</v>
      </c>
      <c r="K46">
        <f t="shared" si="15"/>
        <v>-0.14253776176055852</v>
      </c>
      <c r="N46">
        <f t="shared" si="15"/>
        <v>0.18413613219568167</v>
      </c>
      <c r="O46">
        <f t="shared" si="15"/>
        <v>0.17138655771630171</v>
      </c>
      <c r="P46">
        <f t="shared" si="15"/>
        <v>0.17869335122523652</v>
      </c>
      <c r="Q46">
        <f t="shared" si="15"/>
        <v>0.17810340387113105</v>
      </c>
    </row>
    <row r="47" spans="1:19" x14ac:dyDescent="0.25">
      <c r="A47">
        <f t="shared" si="15"/>
        <v>-3</v>
      </c>
      <c r="B47">
        <f t="shared" si="15"/>
        <v>-0.3053476177424303</v>
      </c>
      <c r="C47">
        <f t="shared" si="15"/>
        <v>-0.31735633919320938</v>
      </c>
      <c r="D47">
        <f t="shared" si="15"/>
        <v>-0.33177309423873447</v>
      </c>
      <c r="E47">
        <f t="shared" si="15"/>
        <v>-0.31802478786805166</v>
      </c>
      <c r="H47">
        <f t="shared" si="15"/>
        <v>-0.2167923702431179</v>
      </c>
      <c r="I47">
        <f t="shared" si="15"/>
        <v>-0.23978697173189364</v>
      </c>
      <c r="J47">
        <f t="shared" si="15"/>
        <v>-0.22000448649368165</v>
      </c>
      <c r="K47">
        <f t="shared" si="15"/>
        <v>-0.22540953868225733</v>
      </c>
      <c r="N47">
        <f t="shared" si="15"/>
        <v>-1.2214728529921046E-2</v>
      </c>
      <c r="O47">
        <f t="shared" si="15"/>
        <v>-1.451333354378076E-2</v>
      </c>
      <c r="P47">
        <f t="shared" si="15"/>
        <v>-1.0719791619153297E-2</v>
      </c>
      <c r="Q47">
        <f t="shared" si="15"/>
        <v>-1.2479816070895877E-2</v>
      </c>
    </row>
    <row r="48" spans="1:19" x14ac:dyDescent="0.25">
      <c r="A48">
        <f t="shared" si="15"/>
        <v>-3.3010299956639813</v>
      </c>
      <c r="B48">
        <f t="shared" si="15"/>
        <v>-0.41373593166527423</v>
      </c>
      <c r="C48">
        <f t="shared" si="15"/>
        <v>-0.41107845625983175</v>
      </c>
      <c r="D48">
        <f t="shared" si="15"/>
        <v>-0.41932246803543477</v>
      </c>
      <c r="E48">
        <f t="shared" si="15"/>
        <v>-0.41469871011260268</v>
      </c>
      <c r="H48">
        <f t="shared" si="15"/>
        <v>-0.34593069157777923</v>
      </c>
      <c r="I48">
        <f t="shared" si="15"/>
        <v>-0.34204154485717536</v>
      </c>
      <c r="J48">
        <f t="shared" si="15"/>
        <v>-0.34265324654814661</v>
      </c>
      <c r="K48">
        <f t="shared" si="15"/>
        <v>-0.34353847365959128</v>
      </c>
      <c r="N48">
        <f t="shared" si="15"/>
        <v>-0.32761144144591203</v>
      </c>
      <c r="O48">
        <f t="shared" si="15"/>
        <v>-0.36202113855511564</v>
      </c>
      <c r="P48">
        <f t="shared" si="15"/>
        <v>-0.36180070506605355</v>
      </c>
      <c r="Q48">
        <f t="shared" si="15"/>
        <v>-0.35017417751882246</v>
      </c>
    </row>
    <row r="49" spans="1:26" x14ac:dyDescent="0.25">
      <c r="A49">
        <f t="shared" si="15"/>
        <v>-3.6020599913279625</v>
      </c>
      <c r="B49">
        <f t="shared" si="15"/>
        <v>-0.6156703092310285</v>
      </c>
      <c r="C49">
        <f t="shared" si="15"/>
        <v>-0.61579610239180638</v>
      </c>
      <c r="D49">
        <f t="shared" si="15"/>
        <v>-0.61155324567764491</v>
      </c>
      <c r="E49">
        <f t="shared" si="15"/>
        <v>-0.61433540786914842</v>
      </c>
      <c r="H49">
        <f t="shared" si="15"/>
        <v>-0.60666042143360932</v>
      </c>
      <c r="I49">
        <f t="shared" si="15"/>
        <v>-0.60652581576800357</v>
      </c>
      <c r="J49">
        <f t="shared" si="15"/>
        <v>-0.60576506429999522</v>
      </c>
      <c r="K49">
        <f t="shared" si="15"/>
        <v>-0.60631692156422012</v>
      </c>
      <c r="N49">
        <f t="shared" si="15"/>
        <v>-0.61266327462789449</v>
      </c>
      <c r="O49">
        <f t="shared" si="15"/>
        <v>-0.63583975139777049</v>
      </c>
      <c r="P49">
        <f t="shared" si="15"/>
        <v>-0.60638682849656089</v>
      </c>
      <c r="Q49">
        <f t="shared" si="15"/>
        <v>-0.61811295680603218</v>
      </c>
    </row>
    <row r="50" spans="1:26" x14ac:dyDescent="0.25">
      <c r="A50">
        <f t="shared" si="15"/>
        <v>-3.9030899869919438</v>
      </c>
      <c r="B50">
        <f t="shared" si="15"/>
        <v>-0.90699968712309109</v>
      </c>
      <c r="C50">
        <f t="shared" si="15"/>
        <v>-0.90653725952693365</v>
      </c>
      <c r="D50">
        <f t="shared" si="15"/>
        <v>-0.90597846932123782</v>
      </c>
      <c r="E50">
        <f t="shared" si="15"/>
        <v>-0.90650493794468678</v>
      </c>
      <c r="H50">
        <f t="shared" si="15"/>
        <v>-0.91556446967896288</v>
      </c>
      <c r="I50">
        <f t="shared" si="15"/>
        <v>-0.99970558246819796</v>
      </c>
      <c r="J50">
        <f t="shared" si="15"/>
        <v>-0.91646576407523295</v>
      </c>
      <c r="K50">
        <f t="shared" si="15"/>
        <v>-0.94215992297476214</v>
      </c>
      <c r="N50">
        <f t="shared" si="15"/>
        <v>-0.90790328982531321</v>
      </c>
      <c r="O50">
        <f t="shared" si="15"/>
        <v>-0.9087426629356713</v>
      </c>
      <c r="P50">
        <f t="shared" si="15"/>
        <v>-0.9076100912176337</v>
      </c>
      <c r="Q50">
        <f t="shared" si="15"/>
        <v>-0.90808508283252676</v>
      </c>
    </row>
    <row r="51" spans="1:2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3" t="s">
        <v>24</v>
      </c>
      <c r="B52" s="3"/>
      <c r="C52" s="3"/>
      <c r="D52" s="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"/>
      <c r="W53" s="1"/>
      <c r="X53" s="1"/>
      <c r="Y53" s="1"/>
      <c r="Z53" s="1"/>
    </row>
    <row r="54" spans="1:26" x14ac:dyDescent="0.25">
      <c r="A54" t="s">
        <v>11</v>
      </c>
      <c r="B54" s="1">
        <v>8.3810000000000004E-4</v>
      </c>
      <c r="C54" s="1"/>
      <c r="D54" s="1"/>
      <c r="E54" s="1"/>
      <c r="F54" s="1"/>
      <c r="G54" s="1"/>
      <c r="H54" s="1">
        <v>9.9360000000000004E-3</v>
      </c>
      <c r="I54" s="1"/>
      <c r="J54" s="1"/>
      <c r="K54" s="1"/>
      <c r="L54" s="1"/>
      <c r="M54" s="1"/>
      <c r="N54" s="1">
        <v>9.8440000000000003E-3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t="s">
        <v>12</v>
      </c>
      <c r="B56" s="1">
        <v>1.1432</v>
      </c>
      <c r="C56" s="1"/>
      <c r="D56" s="1"/>
      <c r="E56" s="1"/>
      <c r="F56" s="1"/>
      <c r="G56" s="1"/>
      <c r="H56" s="1">
        <v>0.53339999999999999</v>
      </c>
      <c r="I56" s="1"/>
      <c r="J56" s="1"/>
      <c r="K56" s="1"/>
      <c r="L56" s="1"/>
      <c r="M56" s="1"/>
      <c r="N56" s="1">
        <v>0.21340000000000001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t="s">
        <v>13</v>
      </c>
      <c r="B57" s="1">
        <f>1/B56</f>
        <v>0.87473757872638214</v>
      </c>
      <c r="C57" s="1"/>
      <c r="D57" s="1"/>
      <c r="E57" s="1"/>
      <c r="F57" s="1"/>
      <c r="G57" s="1"/>
      <c r="H57" s="1">
        <f t="shared" ref="H57:N57" si="18">1/H56</f>
        <v>1.8747656542932134</v>
      </c>
      <c r="I57" s="1"/>
      <c r="J57" s="1"/>
      <c r="K57" s="1"/>
      <c r="L57" s="1"/>
      <c r="M57" s="1"/>
      <c r="N57" s="1">
        <f t="shared" si="18"/>
        <v>4.6860356138706649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t="s">
        <v>14</v>
      </c>
      <c r="B58" s="1">
        <f>1/(B54*B57)</f>
        <v>1364.0377043312253</v>
      </c>
      <c r="C58" s="1"/>
      <c r="D58" s="1"/>
      <c r="E58" s="1"/>
      <c r="F58" s="1"/>
      <c r="G58" s="1"/>
      <c r="H58" s="1">
        <f t="shared" ref="H58:N58" si="19">1/(H54*H57)</f>
        <v>53.683574879227052</v>
      </c>
      <c r="I58" s="1"/>
      <c r="J58" s="1"/>
      <c r="K58" s="1"/>
      <c r="L58" s="1"/>
      <c r="M58" s="1"/>
      <c r="N58" s="1">
        <f t="shared" si="19"/>
        <v>21.678179601787892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t="s">
        <v>15</v>
      </c>
      <c r="B59" s="1">
        <f>B58*B57</f>
        <v>1193.1750387781888</v>
      </c>
      <c r="C59" s="1"/>
      <c r="D59" s="1"/>
      <c r="E59" s="1"/>
      <c r="F59" s="1"/>
      <c r="G59" s="1"/>
      <c r="H59" s="1">
        <f t="shared" ref="H59:N59" si="20">H58*H57</f>
        <v>100.64412238325282</v>
      </c>
      <c r="I59" s="1"/>
      <c r="J59" s="1"/>
      <c r="K59" s="1"/>
      <c r="L59" s="1"/>
      <c r="M59" s="1"/>
      <c r="N59" s="1">
        <f t="shared" si="20"/>
        <v>101.58472165786266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26" x14ac:dyDescent="0.25">
      <c r="A61" t="s">
        <v>17</v>
      </c>
      <c r="B61">
        <f>((B57*B59*A4)/(1+B59*A4))</f>
        <v>0.87473603856614279</v>
      </c>
      <c r="H61">
        <f>((H57*H59*A4)/(1+H59*A4))</f>
        <v>1.8747265213463311</v>
      </c>
      <c r="N61">
        <f>((N57*N59*A4)/(1+N59*A4))</f>
        <v>4.6859387055080237</v>
      </c>
    </row>
    <row r="63" spans="1:26" x14ac:dyDescent="0.25">
      <c r="A63" s="3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6" x14ac:dyDescent="0.25">
      <c r="C64" s="4">
        <v>1</v>
      </c>
      <c r="D64" s="4">
        <v>2</v>
      </c>
      <c r="E64" s="4">
        <v>3</v>
      </c>
      <c r="F64" s="30" t="s">
        <v>59</v>
      </c>
      <c r="G64" s="4" t="s">
        <v>55</v>
      </c>
      <c r="I64" s="30">
        <v>1</v>
      </c>
      <c r="J64" s="4">
        <v>2</v>
      </c>
      <c r="K64" s="4">
        <v>3</v>
      </c>
      <c r="L64" s="30" t="s">
        <v>59</v>
      </c>
      <c r="M64" s="4" t="s">
        <v>55</v>
      </c>
      <c r="O64" s="30">
        <v>1</v>
      </c>
      <c r="P64" s="4">
        <v>2</v>
      </c>
      <c r="Q64" s="4">
        <v>3</v>
      </c>
      <c r="R64" s="30" t="s">
        <v>59</v>
      </c>
      <c r="S64" s="4" t="s">
        <v>55</v>
      </c>
    </row>
    <row r="65" spans="1:20" s="25" customFormat="1" x14ac:dyDescent="0.25">
      <c r="A65" s="64" t="s">
        <v>41</v>
      </c>
      <c r="C65" s="63" t="s">
        <v>96</v>
      </c>
      <c r="D65" s="63" t="s">
        <v>97</v>
      </c>
      <c r="E65" s="63" t="s">
        <v>98</v>
      </c>
      <c r="H65" s="64"/>
      <c r="I65" s="63" t="s">
        <v>99</v>
      </c>
      <c r="J65" s="63" t="s">
        <v>100</v>
      </c>
      <c r="K65" s="63" t="s">
        <v>101</v>
      </c>
      <c r="N65" s="64"/>
      <c r="O65" s="63" t="s">
        <v>102</v>
      </c>
      <c r="P65" s="63" t="s">
        <v>103</v>
      </c>
      <c r="Q65" s="63" t="s">
        <v>104</v>
      </c>
    </row>
    <row r="66" spans="1:20" s="25" customFormat="1" ht="17.25" x14ac:dyDescent="0.25">
      <c r="A66" s="21" t="s">
        <v>27</v>
      </c>
      <c r="B66" s="21" t="s">
        <v>46</v>
      </c>
      <c r="C66" s="25">
        <v>0.41980000000000001</v>
      </c>
      <c r="D66" s="25">
        <v>0.40479999999999999</v>
      </c>
      <c r="E66" s="25">
        <v>0.40949999999999998</v>
      </c>
      <c r="F66" s="25">
        <f>AVERAGE(C66:E66)</f>
        <v>0.41136666666666666</v>
      </c>
      <c r="G66" s="25">
        <f>_xlfn.STDEV.S(C66:E66)</f>
        <v>7.672244347864155E-3</v>
      </c>
      <c r="I66" s="25">
        <v>0.53759999999999997</v>
      </c>
      <c r="J66" s="25">
        <v>0.55759999999999998</v>
      </c>
      <c r="K66" s="25">
        <v>0.52380000000000004</v>
      </c>
      <c r="L66" s="25">
        <f>AVERAGE(I66:K66)</f>
        <v>0.53966666666666663</v>
      </c>
      <c r="M66" s="25">
        <f>_xlfn.STDEV.S(I66:K66)</f>
        <v>1.6994508917098267E-2</v>
      </c>
      <c r="O66" s="25">
        <v>0.79930000000000001</v>
      </c>
      <c r="P66" s="25">
        <v>0.80730000000000002</v>
      </c>
      <c r="Q66" s="25">
        <v>0.79290000000000005</v>
      </c>
      <c r="R66" s="25">
        <f>AVERAGE(O66:Q66)</f>
        <v>0.7998333333333334</v>
      </c>
      <c r="S66" s="25">
        <f>_xlfn.STDEV.S(O66:Q66)</f>
        <v>7.2147996045166156E-3</v>
      </c>
      <c r="T66" s="21" t="s">
        <v>46</v>
      </c>
    </row>
    <row r="67" spans="1:20" s="25" customFormat="1" ht="18" x14ac:dyDescent="0.25">
      <c r="A67" s="21" t="s">
        <v>29</v>
      </c>
      <c r="B67" s="21"/>
      <c r="C67" s="25">
        <v>0.86339999999999995</v>
      </c>
      <c r="D67" s="25">
        <v>0.80569999999999997</v>
      </c>
      <c r="E67" s="25">
        <v>0.8216</v>
      </c>
      <c r="F67" s="25">
        <f t="shared" ref="F67:F69" si="21">AVERAGE(C67:E67)</f>
        <v>0.83023333333333327</v>
      </c>
      <c r="G67" s="25">
        <f t="shared" ref="G67" si="22">_xlfn.STDEV.S(C67:E67)</f>
        <v>2.9803075903895093E-2</v>
      </c>
      <c r="I67" s="25">
        <v>1.31</v>
      </c>
      <c r="J67" s="25">
        <v>1.345</v>
      </c>
      <c r="K67" s="25">
        <v>1.2569999999999999</v>
      </c>
      <c r="L67" s="25">
        <f t="shared" ref="L67:L69" si="23">AVERAGE(I67:K67)</f>
        <v>1.304</v>
      </c>
      <c r="M67" s="25">
        <f t="shared" ref="M67" si="24">_xlfn.STDEV.S(I67:K67)</f>
        <v>4.4305755833751494E-2</v>
      </c>
      <c r="O67" s="25">
        <v>2.2768000000000002</v>
      </c>
      <c r="P67" s="25">
        <v>2.2907999999999999</v>
      </c>
      <c r="Q67" s="25">
        <v>2.2494000000000001</v>
      </c>
      <c r="R67" s="25">
        <f t="shared" ref="R67:R69" si="25">AVERAGE(O67:Q67)</f>
        <v>2.2723333333333335</v>
      </c>
      <c r="S67" s="25">
        <f t="shared" ref="S67" si="26">_xlfn.STDEV.S(O67:Q67)</f>
        <v>2.1058331684474237E-2</v>
      </c>
      <c r="T67" s="21"/>
    </row>
    <row r="68" spans="1:20" s="25" customFormat="1" ht="17.25" x14ac:dyDescent="0.25">
      <c r="A68" s="21" t="s">
        <v>31</v>
      </c>
      <c r="B68" s="21" t="s">
        <v>46</v>
      </c>
      <c r="C68" s="25">
        <f t="shared" ref="C68:E68" si="27">C66-1</f>
        <v>-0.58020000000000005</v>
      </c>
      <c r="D68" s="25">
        <f t="shared" si="27"/>
        <v>-0.59519999999999995</v>
      </c>
      <c r="E68" s="25">
        <f t="shared" si="27"/>
        <v>-0.59050000000000002</v>
      </c>
      <c r="F68" s="25">
        <f t="shared" si="21"/>
        <v>-0.58863333333333334</v>
      </c>
      <c r="I68" s="25">
        <f t="shared" ref="I68:K68" si="28">I66-1</f>
        <v>-0.46240000000000003</v>
      </c>
      <c r="J68" s="25">
        <f t="shared" si="28"/>
        <v>-0.44240000000000002</v>
      </c>
      <c r="K68" s="25">
        <f t="shared" si="28"/>
        <v>-0.47619999999999996</v>
      </c>
      <c r="L68" s="25">
        <f t="shared" si="23"/>
        <v>-0.46033333333333332</v>
      </c>
      <c r="O68" s="25">
        <f t="shared" ref="O68:Q68" si="29">O66-1</f>
        <v>-0.20069999999999999</v>
      </c>
      <c r="P68" s="25">
        <f t="shared" si="29"/>
        <v>-0.19269999999999998</v>
      </c>
      <c r="Q68" s="25">
        <f t="shared" si="29"/>
        <v>-0.20709999999999995</v>
      </c>
      <c r="R68" s="25">
        <f t="shared" si="25"/>
        <v>-0.20016666666666663</v>
      </c>
      <c r="T68" s="21" t="s">
        <v>46</v>
      </c>
    </row>
    <row r="69" spans="1:20" s="25" customFormat="1" ht="18" x14ac:dyDescent="0.25">
      <c r="A69" s="21" t="s">
        <v>33</v>
      </c>
      <c r="B69" s="21" t="s">
        <v>47</v>
      </c>
      <c r="C69" s="25">
        <f t="shared" ref="C69:E69" si="30">10^C67</f>
        <v>7.3012967494596577</v>
      </c>
      <c r="D69" s="25">
        <f t="shared" si="30"/>
        <v>6.3929307491021543</v>
      </c>
      <c r="E69" s="25">
        <f t="shared" si="30"/>
        <v>6.6313202188355289</v>
      </c>
      <c r="F69" s="25">
        <f t="shared" si="21"/>
        <v>6.7751825724657806</v>
      </c>
      <c r="G69" s="25">
        <f t="shared" ref="G69" si="31">_xlfn.STDEV.S(C69:E69)</f>
        <v>0.47096123008735929</v>
      </c>
      <c r="I69" s="25">
        <f t="shared" ref="I69:K69" si="32">10^I67</f>
        <v>20.4173794466953</v>
      </c>
      <c r="J69" s="25">
        <f t="shared" si="32"/>
        <v>22.130947096056378</v>
      </c>
      <c r="K69" s="25">
        <f t="shared" si="32"/>
        <v>18.07174126010927</v>
      </c>
      <c r="L69" s="25">
        <f t="shared" si="23"/>
        <v>20.206689267620316</v>
      </c>
      <c r="M69" s="25">
        <f t="shared" ref="M69" si="33">_xlfn.STDEV.S(I69:K69)</f>
        <v>2.0377882049702198</v>
      </c>
      <c r="O69" s="25">
        <f t="shared" ref="O69:Q69" si="34">10^O67</f>
        <v>189.14723628330162</v>
      </c>
      <c r="P69" s="25">
        <f t="shared" si="34"/>
        <v>195.34396563982563</v>
      </c>
      <c r="Q69" s="25">
        <f t="shared" si="34"/>
        <v>177.58243225473396</v>
      </c>
      <c r="R69" s="25">
        <f t="shared" si="25"/>
        <v>187.35787805928706</v>
      </c>
      <c r="S69" s="25">
        <f t="shared" ref="S69" si="35">_xlfn.STDEV.S(O69:Q69)</f>
        <v>9.0149525338638288</v>
      </c>
      <c r="T69" s="21" t="s">
        <v>47</v>
      </c>
    </row>
    <row r="70" spans="1:20" s="25" customFormat="1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I70" s="25">
        <v>4.0000000000000001E-3</v>
      </c>
      <c r="J70" s="25">
        <v>4.0000000000000001E-3</v>
      </c>
      <c r="K70" s="25">
        <v>4.0000000000000001E-3</v>
      </c>
      <c r="O70" s="25">
        <v>4.0000000000000001E-3</v>
      </c>
      <c r="P70" s="25">
        <v>4.0000000000000001E-3</v>
      </c>
      <c r="Q70" s="25">
        <v>4.0000000000000001E-3</v>
      </c>
      <c r="T70" s="22" t="s">
        <v>35</v>
      </c>
    </row>
    <row r="71" spans="1:20" s="25" customFormat="1" ht="18" x14ac:dyDescent="0.25">
      <c r="A71" s="21" t="s">
        <v>36</v>
      </c>
      <c r="B71" s="21" t="s">
        <v>28</v>
      </c>
      <c r="C71" s="24">
        <f t="shared" ref="C71:E71" si="36">C69*(C70^C68)</f>
        <v>179.75657847311197</v>
      </c>
      <c r="D71" s="24">
        <f t="shared" si="36"/>
        <v>170.98337810896683</v>
      </c>
      <c r="E71" s="24">
        <f t="shared" si="36"/>
        <v>172.81585133085667</v>
      </c>
      <c r="F71" s="25">
        <f t="shared" ref="F71" si="37">AVERAGE(C71:E71)</f>
        <v>174.51860263764516</v>
      </c>
      <c r="G71" s="25">
        <f t="shared" ref="G71" si="38">_xlfn.STDEV.S(C71:E71)</f>
        <v>4.627826991897658</v>
      </c>
      <c r="H71" s="24"/>
      <c r="I71" s="24">
        <f t="shared" ref="I71:K71" si="39">I69*(I70^I68)</f>
        <v>262.30553809511957</v>
      </c>
      <c r="J71" s="24">
        <f t="shared" si="39"/>
        <v>254.59429040848093</v>
      </c>
      <c r="K71" s="24">
        <f t="shared" si="39"/>
        <v>250.55266826491928</v>
      </c>
      <c r="L71" s="25">
        <f t="shared" ref="L71" si="40">AVERAGE(I71:K71)</f>
        <v>255.81749892283992</v>
      </c>
      <c r="M71" s="25">
        <f t="shared" ref="M71" si="41">_xlfn.STDEV.S(I71:K71)</f>
        <v>5.9711528713983153</v>
      </c>
      <c r="N71" s="24"/>
      <c r="O71" s="24">
        <f t="shared" ref="O71:Q71" si="42">O69*(O70^O68)</f>
        <v>572.8838241271834</v>
      </c>
      <c r="P71" s="24">
        <f t="shared" si="42"/>
        <v>566.08681503930632</v>
      </c>
      <c r="Q71" s="24">
        <f t="shared" si="42"/>
        <v>557.20290990905687</v>
      </c>
      <c r="R71" s="25">
        <f t="shared" ref="R71" si="43">AVERAGE(O71:Q71)</f>
        <v>565.39118302518216</v>
      </c>
      <c r="S71" s="25">
        <f t="shared" ref="S71" si="44">_xlfn.STDEV.S(O71:Q71)</f>
        <v>7.8635676129455696</v>
      </c>
      <c r="T71" s="21" t="s">
        <v>28</v>
      </c>
    </row>
    <row r="72" spans="1:20" s="25" customFormat="1" x14ac:dyDescent="0.25">
      <c r="A72" s="21"/>
      <c r="B72" s="21"/>
      <c r="T72" s="21"/>
    </row>
    <row r="73" spans="1:20" s="25" customFormat="1" x14ac:dyDescent="0.25">
      <c r="A73" s="21" t="s">
        <v>19</v>
      </c>
      <c r="B73" s="21"/>
      <c r="C73" s="24">
        <v>8.3144100000000005</v>
      </c>
      <c r="D73" s="24">
        <v>8.3144100000000005</v>
      </c>
      <c r="E73" s="24">
        <v>8.3144100000000005</v>
      </c>
      <c r="H73" s="24"/>
      <c r="I73" s="24">
        <v>8.3144100000000005</v>
      </c>
      <c r="J73" s="24">
        <v>8.3144100000000005</v>
      </c>
      <c r="K73" s="24">
        <v>8.3144100000000005</v>
      </c>
      <c r="N73" s="24"/>
      <c r="O73" s="24">
        <v>8.3144100000000005</v>
      </c>
      <c r="P73" s="24">
        <v>8.3144100000000005</v>
      </c>
      <c r="Q73" s="24">
        <v>8.3144100000000005</v>
      </c>
      <c r="T73" s="21"/>
    </row>
    <row r="74" spans="1:20" s="25" customFormat="1" x14ac:dyDescent="0.25">
      <c r="A74" s="21" t="s">
        <v>20</v>
      </c>
      <c r="B74" s="21"/>
      <c r="C74" s="24">
        <v>298.14999999999998</v>
      </c>
      <c r="D74" s="24">
        <v>298.14999999999998</v>
      </c>
      <c r="E74" s="24">
        <v>298.14999999999998</v>
      </c>
      <c r="H74" s="24"/>
      <c r="I74" s="24">
        <v>298.14999999999998</v>
      </c>
      <c r="J74" s="24">
        <v>298.14999999999998</v>
      </c>
      <c r="K74" s="24">
        <v>298.14999999999998</v>
      </c>
      <c r="N74" s="24"/>
      <c r="O74" s="24">
        <v>298.14999999999998</v>
      </c>
      <c r="P74" s="24">
        <v>298.14999999999998</v>
      </c>
      <c r="Q74" s="24">
        <v>298.14999999999998</v>
      </c>
      <c r="T74" s="21"/>
    </row>
    <row r="75" spans="1:20" s="25" customFormat="1" x14ac:dyDescent="0.25">
      <c r="B75" s="21"/>
      <c r="C75" s="24"/>
      <c r="D75" s="24"/>
      <c r="E75" s="24"/>
      <c r="H75" s="24"/>
      <c r="I75" s="24"/>
      <c r="J75" s="24"/>
      <c r="K75" s="24"/>
      <c r="N75" s="24"/>
      <c r="O75" s="24"/>
      <c r="P75" s="24"/>
      <c r="Q75" s="24"/>
      <c r="T75" s="21"/>
    </row>
    <row r="76" spans="1:20" s="25" customFormat="1" x14ac:dyDescent="0.25">
      <c r="A76" s="21" t="s">
        <v>37</v>
      </c>
      <c r="B76" s="21"/>
      <c r="C76" s="24">
        <f t="shared" ref="C76:E76" si="45">LN(C71)</f>
        <v>5.1916035938347349</v>
      </c>
      <c r="D76" s="24">
        <f t="shared" si="45"/>
        <v>5.1415663477369113</v>
      </c>
      <c r="E76" s="24">
        <f t="shared" si="45"/>
        <v>5.1522265844015642</v>
      </c>
      <c r="F76" s="25">
        <f t="shared" ref="F76" si="46">AVERAGE(C76:E76)</f>
        <v>5.1617988419910708</v>
      </c>
      <c r="G76" s="25">
        <f t="shared" ref="G76" si="47">_xlfn.STDEV.S(C76:E76)</f>
        <v>2.6356262743102071E-2</v>
      </c>
      <c r="H76" s="24"/>
      <c r="I76" s="24">
        <f t="shared" ref="I76:K76" si="48">LN(I71)</f>
        <v>5.5695100002417028</v>
      </c>
      <c r="J76" s="24">
        <f t="shared" si="48"/>
        <v>5.539671260139249</v>
      </c>
      <c r="K76" s="24">
        <f t="shared" si="48"/>
        <v>5.5236691509795168</v>
      </c>
      <c r="L76" s="25">
        <f t="shared" ref="L76" si="49">AVERAGE(I76:K76)</f>
        <v>5.5442834704534896</v>
      </c>
      <c r="M76" s="25">
        <f t="shared" ref="M76" si="50">_xlfn.STDEV.S(I76:K76)</f>
        <v>2.3265859714541069E-2</v>
      </c>
      <c r="N76" s="24"/>
      <c r="O76" s="24">
        <f t="shared" ref="O76:Q76" si="51">LN(O71)</f>
        <v>6.350682945943797</v>
      </c>
      <c r="P76" s="24">
        <f t="shared" si="51"/>
        <v>6.3387474499028142</v>
      </c>
      <c r="Q76" s="24">
        <f t="shared" si="51"/>
        <v>6.3229294642700777</v>
      </c>
      <c r="R76" s="25">
        <f t="shared" ref="R76" si="52">AVERAGE(O76:Q76)</f>
        <v>6.3374532867055633</v>
      </c>
      <c r="S76" s="25">
        <f t="shared" ref="S76" si="53">_xlfn.STDEV.S(O76:Q76)</f>
        <v>1.3921928028804327E-2</v>
      </c>
      <c r="T76" s="21"/>
    </row>
    <row r="77" spans="1:20" s="25" customFormat="1" x14ac:dyDescent="0.25">
      <c r="A77" s="21"/>
      <c r="B77" s="21"/>
      <c r="C77" s="24"/>
      <c r="D77" s="24"/>
      <c r="E77" s="24"/>
      <c r="H77" s="24"/>
      <c r="I77" s="24"/>
      <c r="J77" s="24"/>
      <c r="K77" s="24"/>
      <c r="N77" s="24"/>
      <c r="O77" s="24"/>
      <c r="P77" s="24"/>
      <c r="Q77" s="24"/>
      <c r="T77" s="21"/>
    </row>
    <row r="78" spans="1:20" s="25" customFormat="1" ht="17.25" x14ac:dyDescent="0.25">
      <c r="A78" s="23" t="s">
        <v>38</v>
      </c>
      <c r="B78" s="21" t="s">
        <v>39</v>
      </c>
      <c r="C78" s="62">
        <f t="shared" ref="C78:E78" si="54">-(C73*C74)*C76</f>
        <v>-12869.680777436899</v>
      </c>
      <c r="D78" s="62">
        <f t="shared" si="54"/>
        <v>-12745.641379470195</v>
      </c>
      <c r="E78" s="62">
        <f t="shared" si="54"/>
        <v>-12772.067480848376</v>
      </c>
      <c r="F78" s="25">
        <f t="shared" ref="F78:F79" si="55">AVERAGE(C78:E78)</f>
        <v>-12795.796545918491</v>
      </c>
      <c r="G78" s="25">
        <f t="shared" ref="G78:G79" si="56">_xlfn.STDEV.S(C78:E78)</f>
        <v>65.335629321311913</v>
      </c>
      <c r="H78" s="62"/>
      <c r="I78" s="62">
        <f t="shared" ref="I78:K78" si="57">-(I73*I74)*I76</f>
        <v>-13806.488591496831</v>
      </c>
      <c r="J78" s="62">
        <f t="shared" si="57"/>
        <v>-13732.520105078585</v>
      </c>
      <c r="K78" s="62">
        <f t="shared" si="57"/>
        <v>-13692.851815131329</v>
      </c>
      <c r="L78" s="25">
        <f t="shared" ref="L78:L79" si="58">AVERAGE(I78:K78)</f>
        <v>-13743.95350390225</v>
      </c>
      <c r="M78" s="25">
        <f t="shared" ref="M78:M79" si="59">_xlfn.STDEV.S(I78:K78)</f>
        <v>57.674701491914668</v>
      </c>
      <c r="N78" s="62"/>
      <c r="O78" s="62">
        <f t="shared" ref="O78:Q78" si="60">-(O73*O74)*O76</f>
        <v>-15742.970501459087</v>
      </c>
      <c r="P78" s="62">
        <f t="shared" si="60"/>
        <v>-15713.383106891786</v>
      </c>
      <c r="Q78" s="62">
        <f t="shared" si="60"/>
        <v>-15674.171248367542</v>
      </c>
      <c r="R78" s="25">
        <f t="shared" ref="R78:R79" si="61">AVERAGE(O78:Q78)</f>
        <v>-15710.174952239473</v>
      </c>
      <c r="S78" s="25">
        <f t="shared" ref="S78:S79" si="62">_xlfn.STDEV.S(O78:Q78)</f>
        <v>34.511642943990687</v>
      </c>
      <c r="T78" s="21" t="s">
        <v>39</v>
      </c>
    </row>
    <row r="79" spans="1:20" s="25" customFormat="1" ht="17.25" x14ac:dyDescent="0.25">
      <c r="A79" s="23" t="s">
        <v>38</v>
      </c>
      <c r="B79" s="21" t="s">
        <v>45</v>
      </c>
      <c r="C79" s="26">
        <f t="shared" ref="C79:E79" si="63">C78/1000</f>
        <v>-12.8696807774369</v>
      </c>
      <c r="D79" s="26">
        <f t="shared" si="63"/>
        <v>-12.745641379470195</v>
      </c>
      <c r="E79" s="26">
        <f t="shared" si="63"/>
        <v>-12.772067480848376</v>
      </c>
      <c r="F79" s="25">
        <f t="shared" si="55"/>
        <v>-12.79579654591849</v>
      </c>
      <c r="G79" s="25">
        <f t="shared" si="56"/>
        <v>6.5335629321312261E-2</v>
      </c>
      <c r="H79" s="26"/>
      <c r="I79" s="26">
        <f t="shared" ref="I79:K79" si="64">I78/1000</f>
        <v>-13.80648859149683</v>
      </c>
      <c r="J79" s="26">
        <f t="shared" si="64"/>
        <v>-13.732520105078585</v>
      </c>
      <c r="K79" s="26">
        <f t="shared" si="64"/>
        <v>-13.692851815131329</v>
      </c>
      <c r="L79" s="25">
        <f t="shared" si="58"/>
        <v>-13.743953503902247</v>
      </c>
      <c r="M79" s="25">
        <f t="shared" si="59"/>
        <v>5.7674701491914469E-2</v>
      </c>
      <c r="N79" s="26"/>
      <c r="O79" s="26">
        <f t="shared" ref="O79:Q79" si="65">O78/1000</f>
        <v>-15.742970501459087</v>
      </c>
      <c r="P79" s="26">
        <f t="shared" si="65"/>
        <v>-15.713383106891786</v>
      </c>
      <c r="Q79" s="26">
        <f t="shared" si="65"/>
        <v>-15.674171248367541</v>
      </c>
      <c r="R79" s="25">
        <f t="shared" si="61"/>
        <v>-15.710174952239472</v>
      </c>
      <c r="S79" s="25">
        <f t="shared" si="62"/>
        <v>3.4511642943991158E-2</v>
      </c>
      <c r="T79" s="21" t="s">
        <v>45</v>
      </c>
    </row>
    <row r="80" spans="1:20" x14ac:dyDescent="0.25">
      <c r="A80" s="23" t="s">
        <v>44</v>
      </c>
    </row>
  </sheetData>
  <mergeCells count="18">
    <mergeCell ref="B42:Q42"/>
    <mergeCell ref="B43:D43"/>
    <mergeCell ref="H43:J43"/>
    <mergeCell ref="N43:P43"/>
    <mergeCell ref="B33:D33"/>
    <mergeCell ref="H33:J33"/>
    <mergeCell ref="N33:P33"/>
    <mergeCell ref="B1:D1"/>
    <mergeCell ref="H1:J1"/>
    <mergeCell ref="N1:P1"/>
    <mergeCell ref="B12:D12"/>
    <mergeCell ref="H12:J12"/>
    <mergeCell ref="N12:P12"/>
    <mergeCell ref="B22:Q22"/>
    <mergeCell ref="B23:D23"/>
    <mergeCell ref="H23:J23"/>
    <mergeCell ref="N23:P23"/>
    <mergeCell ref="B32:Q3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selection activeCell="J13" activeCellId="1" sqref="D13 J13"/>
    </sheetView>
  </sheetViews>
  <sheetFormatPr defaultColWidth="11" defaultRowHeight="15.75" x14ac:dyDescent="0.25"/>
  <cols>
    <col min="1" max="1" width="27.375" bestFit="1" customWidth="1"/>
    <col min="2" max="3" width="15.5" bestFit="1" customWidth="1"/>
    <col min="4" max="5" width="16.125" bestFit="1" customWidth="1"/>
    <col min="8" max="8" width="15.5" bestFit="1" customWidth="1"/>
    <col min="9" max="11" width="16.125" bestFit="1" customWidth="1"/>
    <col min="14" max="14" width="14.5" bestFit="1" customWidth="1"/>
    <col min="15" max="15" width="15.25" bestFit="1" customWidth="1"/>
    <col min="16" max="16" width="14.375" bestFit="1" customWidth="1"/>
    <col min="17" max="17" width="15.25" bestFit="1" customWidth="1"/>
  </cols>
  <sheetData>
    <row r="1" spans="1:21" x14ac:dyDescent="0.25">
      <c r="A1" s="7" t="s">
        <v>4</v>
      </c>
      <c r="B1" s="77" t="s">
        <v>5</v>
      </c>
      <c r="C1" s="77"/>
      <c r="D1" s="77"/>
      <c r="E1" s="7" t="s">
        <v>5</v>
      </c>
      <c r="F1" s="28"/>
      <c r="G1" s="28"/>
      <c r="H1" s="77" t="s">
        <v>6</v>
      </c>
      <c r="I1" s="77"/>
      <c r="J1" s="77"/>
      <c r="K1" s="7" t="s">
        <v>6</v>
      </c>
      <c r="L1" s="28"/>
      <c r="M1" s="28"/>
      <c r="N1" s="77" t="s">
        <v>7</v>
      </c>
      <c r="O1" s="77"/>
      <c r="P1" s="77"/>
      <c r="Q1" s="3" t="s">
        <v>7</v>
      </c>
      <c r="R1" s="3"/>
      <c r="S1" s="3"/>
      <c r="T1" s="3"/>
      <c r="U1" s="3"/>
    </row>
    <row r="2" spans="1:21" x14ac:dyDescent="0.25">
      <c r="A2" s="1">
        <f>4*238</f>
        <v>952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"/>
      <c r="O2" s="1">
        <v>417.9033</v>
      </c>
      <c r="P2" s="1">
        <v>400.12549999999999</v>
      </c>
      <c r="Q2" s="1">
        <f>AVERAGE(N2:P2)</f>
        <v>409.01440000000002</v>
      </c>
      <c r="R2" s="1"/>
      <c r="S2" s="1"/>
      <c r="T2" s="3"/>
      <c r="U2" s="3"/>
    </row>
    <row r="3" spans="1:21" x14ac:dyDescent="0.25">
      <c r="A3" s="1">
        <f>3*238</f>
        <v>714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364.42720000000003</v>
      </c>
      <c r="O3" s="1">
        <v>368.9803</v>
      </c>
      <c r="P3" s="1">
        <v>363.58049999999997</v>
      </c>
      <c r="Q3" s="1">
        <f t="shared" ref="Q3:Q9" si="0">AVERAGE(N3:P3)</f>
        <v>365.66266666666667</v>
      </c>
      <c r="R3" s="1"/>
      <c r="S3" s="1"/>
      <c r="T3" s="3"/>
      <c r="U3" s="3"/>
    </row>
    <row r="4" spans="1:21" x14ac:dyDescent="0.25">
      <c r="A4" s="1">
        <f>2*238</f>
        <v>476</v>
      </c>
      <c r="B4" s="5"/>
      <c r="C4" s="1">
        <v>110.2379</v>
      </c>
      <c r="D4" s="1">
        <v>87.726100000000002</v>
      </c>
      <c r="E4" s="1">
        <f t="shared" ref="E4:E9" si="1">AVERAGE(B4:D4)</f>
        <v>98.981999999999999</v>
      </c>
      <c r="F4" s="1"/>
      <c r="G4" s="1"/>
      <c r="H4" s="1">
        <v>143.9932</v>
      </c>
      <c r="I4" s="1">
        <v>130.91999999999999</v>
      </c>
      <c r="J4" s="1">
        <v>134.184</v>
      </c>
      <c r="K4" s="1">
        <f t="shared" ref="K4:K9" si="2">AVERAGE(H4:J4)</f>
        <v>136.36573333333331</v>
      </c>
      <c r="L4" s="1"/>
      <c r="M4" s="1"/>
      <c r="N4" s="1">
        <v>305.43450000000001</v>
      </c>
      <c r="O4" s="1">
        <v>315.54140000000001</v>
      </c>
      <c r="P4" s="1">
        <v>305.01350000000002</v>
      </c>
      <c r="Q4" s="1">
        <f t="shared" si="0"/>
        <v>308.66313333333335</v>
      </c>
      <c r="R4" s="1"/>
      <c r="S4" s="1"/>
      <c r="T4" s="3"/>
      <c r="U4" s="3"/>
    </row>
    <row r="5" spans="1:21" x14ac:dyDescent="0.25">
      <c r="A5" s="1">
        <f>A4/2</f>
        <v>238</v>
      </c>
      <c r="B5" s="1">
        <v>87.422700000000006</v>
      </c>
      <c r="C5" s="1">
        <v>90.525649999999999</v>
      </c>
      <c r="D5" s="1">
        <v>83.018900000000002</v>
      </c>
      <c r="E5" s="1">
        <f t="shared" si="1"/>
        <v>86.98908333333334</v>
      </c>
      <c r="F5" s="1"/>
      <c r="G5" s="1"/>
      <c r="H5" s="1">
        <v>111.74079999999999</v>
      </c>
      <c r="I5" s="1">
        <v>116.036</v>
      </c>
      <c r="J5" s="1">
        <v>114.9517</v>
      </c>
      <c r="K5" s="1">
        <f t="shared" si="2"/>
        <v>114.24283333333334</v>
      </c>
      <c r="L5" s="1"/>
      <c r="M5" s="1"/>
      <c r="N5" s="1">
        <v>221.59280000000001</v>
      </c>
      <c r="O5" s="1">
        <v>219.54150000000001</v>
      </c>
      <c r="P5" s="1">
        <v>214.80500000000001</v>
      </c>
      <c r="Q5" s="1">
        <f t="shared" si="0"/>
        <v>218.64643333333333</v>
      </c>
      <c r="R5" s="1"/>
      <c r="S5" s="1"/>
      <c r="T5" s="3"/>
      <c r="U5" s="3"/>
    </row>
    <row r="6" spans="1:21" x14ac:dyDescent="0.25">
      <c r="A6" s="1">
        <f t="shared" ref="A6:A8" si="3">A5/2</f>
        <v>119</v>
      </c>
      <c r="B6" s="1">
        <v>79.653649999999999</v>
      </c>
      <c r="C6" s="1">
        <v>68.497600000000006</v>
      </c>
      <c r="D6" s="1">
        <v>72.346350000000001</v>
      </c>
      <c r="E6" s="1">
        <f t="shared" si="1"/>
        <v>73.499200000000002</v>
      </c>
      <c r="F6" s="1"/>
      <c r="G6" s="1"/>
      <c r="H6" s="1">
        <v>94.619100000000003</v>
      </c>
      <c r="I6" s="1">
        <v>90.852350000000001</v>
      </c>
      <c r="J6" s="1">
        <v>91.002200000000002</v>
      </c>
      <c r="K6" s="1">
        <f t="shared" si="2"/>
        <v>92.157883333333345</v>
      </c>
      <c r="L6" s="1"/>
      <c r="M6" s="1"/>
      <c r="N6" s="1">
        <v>113.7696</v>
      </c>
      <c r="O6" s="1">
        <v>115.1521</v>
      </c>
      <c r="P6" s="1">
        <v>116.4569</v>
      </c>
      <c r="Q6" s="1">
        <f t="shared" si="0"/>
        <v>115.1262</v>
      </c>
      <c r="R6" s="1"/>
      <c r="S6" s="1"/>
      <c r="T6" s="3"/>
      <c r="U6" s="3"/>
    </row>
    <row r="7" spans="1:21" x14ac:dyDescent="0.25">
      <c r="A7" s="1">
        <f t="shared" si="3"/>
        <v>59.5</v>
      </c>
      <c r="B7" s="1">
        <v>54.417349999999999</v>
      </c>
      <c r="C7" s="1">
        <v>52.3322</v>
      </c>
      <c r="D7" s="1">
        <v>51.452649999999998</v>
      </c>
      <c r="E7" s="1">
        <f t="shared" si="1"/>
        <v>52.734066666666671</v>
      </c>
      <c r="F7" s="1"/>
      <c r="G7" s="1"/>
      <c r="H7" s="1">
        <v>57.477150000000002</v>
      </c>
      <c r="I7" s="1">
        <v>57.005099999999999</v>
      </c>
      <c r="J7" s="1">
        <v>57.805999999999997</v>
      </c>
      <c r="K7" s="1">
        <f t="shared" si="2"/>
        <v>57.429416666666668</v>
      </c>
      <c r="L7" s="1"/>
      <c r="M7" s="1"/>
      <c r="N7" s="1">
        <v>56.17595</v>
      </c>
      <c r="O7" s="1">
        <v>57.573500000000003</v>
      </c>
      <c r="P7" s="1">
        <v>57.433549999999997</v>
      </c>
      <c r="Q7" s="1">
        <f t="shared" si="0"/>
        <v>57.061</v>
      </c>
      <c r="R7" s="1"/>
      <c r="S7" s="1"/>
      <c r="T7" s="3"/>
      <c r="U7" s="3"/>
    </row>
    <row r="8" spans="1:21" x14ac:dyDescent="0.25">
      <c r="A8" s="1">
        <f t="shared" si="3"/>
        <v>29.75</v>
      </c>
      <c r="B8" s="1">
        <v>28.963920000000002</v>
      </c>
      <c r="C8" s="1">
        <v>28.540479999999999</v>
      </c>
      <c r="D8" s="1">
        <v>28.630600000000001</v>
      </c>
      <c r="E8" s="1">
        <f t="shared" si="1"/>
        <v>28.71166666666667</v>
      </c>
      <c r="F8" s="1"/>
      <c r="G8" s="1"/>
      <c r="H8" s="1">
        <v>29.268249999999998</v>
      </c>
      <c r="I8" s="1">
        <v>29.374279999999999</v>
      </c>
      <c r="J8" s="1">
        <v>29.265450000000001</v>
      </c>
      <c r="K8" s="1">
        <f t="shared" si="2"/>
        <v>29.302659999999999</v>
      </c>
      <c r="L8" s="1"/>
      <c r="M8" s="1"/>
      <c r="N8" s="1">
        <v>28.810140000000001</v>
      </c>
      <c r="O8" s="1">
        <v>27.13176</v>
      </c>
      <c r="P8" s="1">
        <v>27.700469999999999</v>
      </c>
      <c r="Q8" s="1">
        <f t="shared" si="0"/>
        <v>27.880790000000001</v>
      </c>
      <c r="R8" s="1"/>
      <c r="S8" s="1"/>
      <c r="T8" s="3"/>
      <c r="U8" s="3"/>
    </row>
    <row r="9" spans="1:21" x14ac:dyDescent="0.25">
      <c r="A9" s="1">
        <v>0</v>
      </c>
      <c r="B9" s="1">
        <v>0</v>
      </c>
      <c r="C9" s="1">
        <v>0</v>
      </c>
      <c r="D9" s="1">
        <v>0</v>
      </c>
      <c r="E9" s="1">
        <f t="shared" si="1"/>
        <v>0</v>
      </c>
      <c r="F9" s="1"/>
      <c r="G9" s="1"/>
      <c r="H9" s="1">
        <v>0</v>
      </c>
      <c r="I9" s="1">
        <v>0</v>
      </c>
      <c r="J9" s="1">
        <v>0</v>
      </c>
      <c r="K9" s="1">
        <f t="shared" si="2"/>
        <v>0</v>
      </c>
      <c r="L9" s="1"/>
      <c r="M9" s="1"/>
      <c r="N9" s="1">
        <v>0</v>
      </c>
      <c r="O9" s="1">
        <v>0</v>
      </c>
      <c r="P9" s="1">
        <v>0</v>
      </c>
      <c r="Q9" s="1">
        <f t="shared" si="0"/>
        <v>0</v>
      </c>
      <c r="R9" s="1"/>
      <c r="S9" s="1"/>
      <c r="T9" s="3"/>
      <c r="U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1" x14ac:dyDescent="0.25">
      <c r="A12" s="8" t="s">
        <v>21</v>
      </c>
      <c r="B12" s="78" t="str">
        <f t="shared" ref="B12:Q12" si="4">B1</f>
        <v>pH 3</v>
      </c>
      <c r="C12" s="78"/>
      <c r="D12" s="78"/>
      <c r="E12" s="2" t="str">
        <f t="shared" si="4"/>
        <v>pH 3</v>
      </c>
      <c r="F12" s="2"/>
      <c r="G12" s="2"/>
      <c r="H12" s="78" t="str">
        <f t="shared" si="4"/>
        <v>pH 4.25</v>
      </c>
      <c r="I12" s="78"/>
      <c r="J12" s="78"/>
      <c r="K12" s="2" t="str">
        <f t="shared" si="4"/>
        <v>pH 4.25</v>
      </c>
      <c r="L12" s="2"/>
      <c r="M12" s="2"/>
      <c r="N12" s="78" t="str">
        <f t="shared" si="4"/>
        <v>pH 5.5</v>
      </c>
      <c r="O12" s="78"/>
      <c r="P12" s="78"/>
      <c r="Q12" s="2" t="str">
        <f t="shared" si="4"/>
        <v>pH 5.5</v>
      </c>
      <c r="R12" s="2"/>
      <c r="S12" s="2"/>
    </row>
    <row r="13" spans="1:21" x14ac:dyDescent="0.25">
      <c r="A13" s="2">
        <f>A2/238/1000</f>
        <v>4.0000000000000001E-3</v>
      </c>
      <c r="B13" s="31">
        <v>0.45081644470179499</v>
      </c>
      <c r="C13" s="31">
        <v>0.45081644470179499</v>
      </c>
      <c r="D13" s="31">
        <v>0.45081644470179499</v>
      </c>
      <c r="E13" s="2"/>
      <c r="F13" s="2"/>
      <c r="G13" s="2"/>
      <c r="H13" s="31">
        <v>0.64089481072168619</v>
      </c>
      <c r="I13" s="31">
        <v>0.64089481072168619</v>
      </c>
      <c r="J13" s="31">
        <v>0.64089481072168619</v>
      </c>
      <c r="K13" s="2"/>
      <c r="L13" s="2"/>
      <c r="M13" s="2"/>
      <c r="N13" s="2"/>
      <c r="O13" s="2">
        <f t="shared" ref="O13:Q13" si="5">O2/238</f>
        <v>1.755896218487395</v>
      </c>
      <c r="P13" s="2">
        <f t="shared" si="5"/>
        <v>1.6811995798319328</v>
      </c>
      <c r="Q13" s="2">
        <f t="shared" si="5"/>
        <v>1.7185478991596639</v>
      </c>
      <c r="R13" s="2"/>
      <c r="S13" s="2"/>
    </row>
    <row r="14" spans="1:21" x14ac:dyDescent="0.25">
      <c r="A14" s="2">
        <f t="shared" ref="A14:A19" si="6">A3/238/1000</f>
        <v>3.0000000000000001E-3</v>
      </c>
      <c r="B14" s="31">
        <v>0.44003014318010547</v>
      </c>
      <c r="C14" s="31">
        <v>0.44003014318010547</v>
      </c>
      <c r="D14" s="31">
        <v>0.44003014318010547</v>
      </c>
      <c r="E14" s="2"/>
      <c r="F14" s="2"/>
      <c r="G14" s="2"/>
      <c r="H14" s="31">
        <v>0.61847424099079729</v>
      </c>
      <c r="I14" s="31">
        <v>0.61847424099079729</v>
      </c>
      <c r="J14" s="31">
        <v>0.61847424099079729</v>
      </c>
      <c r="K14" s="2"/>
      <c r="L14" s="2"/>
      <c r="M14" s="2"/>
      <c r="N14" s="2">
        <f t="shared" ref="B14:Q20" si="7">N3/238</f>
        <v>1.5312067226890758</v>
      </c>
      <c r="O14" s="2">
        <f t="shared" si="7"/>
        <v>1.5503373949579833</v>
      </c>
      <c r="P14" s="2">
        <f t="shared" si="7"/>
        <v>1.5276491596638655</v>
      </c>
      <c r="Q14" s="2">
        <f t="shared" si="7"/>
        <v>1.5363977591036415</v>
      </c>
      <c r="R14" s="2"/>
      <c r="S14" s="2"/>
    </row>
    <row r="15" spans="1:21" x14ac:dyDescent="0.25">
      <c r="A15" s="2">
        <f t="shared" si="6"/>
        <v>2E-3</v>
      </c>
      <c r="B15" s="2"/>
      <c r="C15" s="2">
        <f t="shared" si="7"/>
        <v>0.46318445378151257</v>
      </c>
      <c r="D15" s="2">
        <f t="shared" si="7"/>
        <v>0.36859705882352944</v>
      </c>
      <c r="E15" s="2">
        <f t="shared" si="7"/>
        <v>0.41589075630252098</v>
      </c>
      <c r="F15" s="2"/>
      <c r="G15" s="2"/>
      <c r="H15" s="2">
        <f t="shared" si="7"/>
        <v>0.60501344537815127</v>
      </c>
      <c r="I15" s="2">
        <f t="shared" si="7"/>
        <v>0.55008403361344538</v>
      </c>
      <c r="J15" s="2">
        <f t="shared" si="7"/>
        <v>0.56379831932773106</v>
      </c>
      <c r="K15" s="2">
        <f t="shared" si="7"/>
        <v>0.57296526610644249</v>
      </c>
      <c r="L15" s="2"/>
      <c r="M15" s="2"/>
      <c r="N15" s="2">
        <f t="shared" si="7"/>
        <v>1.2833382352941176</v>
      </c>
      <c r="O15" s="2">
        <f t="shared" si="7"/>
        <v>1.3258042016806724</v>
      </c>
      <c r="P15" s="2">
        <f t="shared" si="7"/>
        <v>1.2815693277310924</v>
      </c>
      <c r="Q15" s="2">
        <f t="shared" si="7"/>
        <v>1.2969039215686275</v>
      </c>
      <c r="R15" s="2"/>
      <c r="S15" s="2"/>
    </row>
    <row r="16" spans="1:21" x14ac:dyDescent="0.25">
      <c r="A16" s="2">
        <f t="shared" si="6"/>
        <v>1E-3</v>
      </c>
      <c r="B16" s="2">
        <f t="shared" si="7"/>
        <v>0.36732226890756303</v>
      </c>
      <c r="C16" s="2">
        <f t="shared" si="7"/>
        <v>0.38035987394957982</v>
      </c>
      <c r="D16" s="2">
        <f t="shared" si="7"/>
        <v>0.34881890756302519</v>
      </c>
      <c r="E16" s="2">
        <f t="shared" si="7"/>
        <v>0.36550035014005605</v>
      </c>
      <c r="F16" s="2"/>
      <c r="G16" s="2"/>
      <c r="H16" s="2">
        <f t="shared" si="7"/>
        <v>0.46949915966386552</v>
      </c>
      <c r="I16" s="2">
        <f t="shared" si="7"/>
        <v>0.48754621848739499</v>
      </c>
      <c r="J16" s="2">
        <f t="shared" si="7"/>
        <v>0.4829903361344538</v>
      </c>
      <c r="K16" s="2">
        <f t="shared" si="7"/>
        <v>0.48001190476190475</v>
      </c>
      <c r="L16" s="2"/>
      <c r="M16" s="2"/>
      <c r="N16" s="2">
        <f t="shared" si="7"/>
        <v>0.93106218487394965</v>
      </c>
      <c r="O16" s="2">
        <f t="shared" si="7"/>
        <v>0.92244327731092446</v>
      </c>
      <c r="P16" s="2">
        <f t="shared" si="7"/>
        <v>0.90254201680672275</v>
      </c>
      <c r="Q16" s="2">
        <f t="shared" si="7"/>
        <v>0.91868249299719884</v>
      </c>
      <c r="R16" s="2"/>
      <c r="S16" s="2"/>
    </row>
    <row r="17" spans="1:19" x14ac:dyDescent="0.25">
      <c r="A17" s="2">
        <f t="shared" si="6"/>
        <v>5.0000000000000001E-4</v>
      </c>
      <c r="B17" s="2">
        <f t="shared" si="7"/>
        <v>0.33467920168067228</v>
      </c>
      <c r="C17" s="2">
        <f t="shared" si="7"/>
        <v>0.28780504201680673</v>
      </c>
      <c r="D17" s="2">
        <f t="shared" si="7"/>
        <v>0.30397626050420168</v>
      </c>
      <c r="E17" s="2">
        <f t="shared" si="7"/>
        <v>0.3088201680672269</v>
      </c>
      <c r="F17" s="2"/>
      <c r="G17" s="2"/>
      <c r="H17" s="2">
        <f t="shared" si="7"/>
        <v>0.39755924369747903</v>
      </c>
      <c r="I17" s="2">
        <f t="shared" si="7"/>
        <v>0.38173256302521008</v>
      </c>
      <c r="J17" s="2">
        <f t="shared" si="7"/>
        <v>0.38236218487394957</v>
      </c>
      <c r="K17" s="2">
        <f t="shared" si="7"/>
        <v>0.38721799719887962</v>
      </c>
      <c r="L17" s="2"/>
      <c r="M17" s="2"/>
      <c r="N17" s="2">
        <f t="shared" si="7"/>
        <v>0.47802352941176468</v>
      </c>
      <c r="O17" s="2">
        <f t="shared" si="7"/>
        <v>0.48383235294117649</v>
      </c>
      <c r="P17" s="2">
        <f t="shared" si="7"/>
        <v>0.48931470588235298</v>
      </c>
      <c r="Q17" s="2">
        <f t="shared" si="7"/>
        <v>0.48372352941176472</v>
      </c>
      <c r="R17" s="2"/>
      <c r="S17" s="2"/>
    </row>
    <row r="18" spans="1:19" x14ac:dyDescent="0.25">
      <c r="A18" s="2">
        <f t="shared" si="6"/>
        <v>2.5000000000000001E-4</v>
      </c>
      <c r="B18" s="2">
        <f t="shared" si="7"/>
        <v>0.22864432773109244</v>
      </c>
      <c r="C18" s="2">
        <f t="shared" si="7"/>
        <v>0.21988319327731093</v>
      </c>
      <c r="D18" s="2">
        <f t="shared" si="7"/>
        <v>0.21618760504201681</v>
      </c>
      <c r="E18" s="2">
        <f t="shared" si="7"/>
        <v>0.2215717086834734</v>
      </c>
      <c r="F18" s="2"/>
      <c r="G18" s="2"/>
      <c r="H18" s="2">
        <f t="shared" si="7"/>
        <v>0.24150063025210083</v>
      </c>
      <c r="I18" s="2">
        <f t="shared" si="7"/>
        <v>0.2395172268907563</v>
      </c>
      <c r="J18" s="2">
        <f t="shared" si="7"/>
        <v>0.24288235294117647</v>
      </c>
      <c r="K18" s="2">
        <f t="shared" si="7"/>
        <v>0.24130007002801121</v>
      </c>
      <c r="L18" s="2"/>
      <c r="M18" s="2"/>
      <c r="N18" s="2">
        <f t="shared" si="7"/>
        <v>0.23603340336134454</v>
      </c>
      <c r="O18" s="2">
        <f t="shared" si="7"/>
        <v>0.24190546218487397</v>
      </c>
      <c r="P18" s="2">
        <f t="shared" si="7"/>
        <v>0.24131743697478991</v>
      </c>
      <c r="Q18" s="2">
        <f t="shared" si="7"/>
        <v>0.23975210084033613</v>
      </c>
      <c r="R18" s="2"/>
      <c r="S18" s="2"/>
    </row>
    <row r="19" spans="1:19" x14ac:dyDescent="0.25">
      <c r="A19" s="2">
        <f t="shared" si="6"/>
        <v>1.25E-4</v>
      </c>
      <c r="B19" s="2">
        <f t="shared" si="7"/>
        <v>0.12169714285714286</v>
      </c>
      <c r="C19" s="2">
        <f t="shared" si="7"/>
        <v>0.1199179831932773</v>
      </c>
      <c r="D19" s="2">
        <f t="shared" si="7"/>
        <v>0.1202966386554622</v>
      </c>
      <c r="E19" s="2">
        <f t="shared" si="7"/>
        <v>0.1206372549019608</v>
      </c>
      <c r="F19" s="2"/>
      <c r="G19" s="2"/>
      <c r="H19" s="2">
        <f t="shared" si="7"/>
        <v>0.12297584033613444</v>
      </c>
      <c r="I19" s="2">
        <f t="shared" si="7"/>
        <v>0.12342134453781513</v>
      </c>
      <c r="J19" s="2">
        <f t="shared" si="7"/>
        <v>0.12296407563025211</v>
      </c>
      <c r="K19" s="2">
        <f t="shared" si="7"/>
        <v>0.12312042016806722</v>
      </c>
      <c r="L19" s="2"/>
      <c r="M19" s="2"/>
      <c r="N19" s="2">
        <f t="shared" si="7"/>
        <v>0.12105100840336135</v>
      </c>
      <c r="O19" s="2">
        <f t="shared" si="7"/>
        <v>0.11399899159663865</v>
      </c>
      <c r="P19" s="2">
        <f t="shared" si="7"/>
        <v>0.1163885294117647</v>
      </c>
      <c r="Q19" s="2">
        <f t="shared" si="7"/>
        <v>0.11714617647058824</v>
      </c>
      <c r="R19" s="2"/>
      <c r="S19" s="2"/>
    </row>
    <row r="20" spans="1:19" x14ac:dyDescent="0.25">
      <c r="A20" s="2">
        <f t="shared" ref="A20" si="8">A9/238</f>
        <v>0</v>
      </c>
      <c r="B20" s="2">
        <f t="shared" si="7"/>
        <v>0</v>
      </c>
      <c r="C20" s="2">
        <f t="shared" si="7"/>
        <v>0</v>
      </c>
      <c r="D20" s="2">
        <f t="shared" si="7"/>
        <v>0</v>
      </c>
      <c r="E20" s="2">
        <f t="shared" si="7"/>
        <v>0</v>
      </c>
      <c r="F20" s="2"/>
      <c r="G20" s="2"/>
      <c r="H20" s="2">
        <f t="shared" si="7"/>
        <v>0</v>
      </c>
      <c r="I20" s="2">
        <f t="shared" si="7"/>
        <v>0</v>
      </c>
      <c r="J20" s="2">
        <f t="shared" si="7"/>
        <v>0</v>
      </c>
      <c r="K20" s="2">
        <f t="shared" si="7"/>
        <v>0</v>
      </c>
      <c r="L20" s="2"/>
      <c r="M20" s="2"/>
      <c r="N20" s="2">
        <f t="shared" si="7"/>
        <v>0</v>
      </c>
      <c r="O20" s="2">
        <f t="shared" si="7"/>
        <v>0</v>
      </c>
      <c r="P20" s="2">
        <f t="shared" si="7"/>
        <v>0</v>
      </c>
      <c r="Q20" s="2">
        <f t="shared" si="7"/>
        <v>0</v>
      </c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 t="s">
        <v>8</v>
      </c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27"/>
      <c r="S22" s="27"/>
    </row>
    <row r="23" spans="1:19" x14ac:dyDescent="0.25">
      <c r="A23" s="7" t="s">
        <v>10</v>
      </c>
      <c r="B23" s="77" t="s">
        <v>5</v>
      </c>
      <c r="C23" s="77"/>
      <c r="D23" s="77"/>
      <c r="E23" s="7" t="s">
        <v>5</v>
      </c>
      <c r="F23" s="28"/>
      <c r="G23" s="28"/>
      <c r="H23" s="77" t="s">
        <v>6</v>
      </c>
      <c r="I23" s="77"/>
      <c r="J23" s="77"/>
      <c r="K23" s="7" t="s">
        <v>6</v>
      </c>
      <c r="L23" s="28"/>
      <c r="M23" s="28"/>
      <c r="N23" s="77" t="s">
        <v>7</v>
      </c>
      <c r="O23" s="77"/>
      <c r="P23" s="77"/>
      <c r="Q23" s="2" t="s">
        <v>7</v>
      </c>
      <c r="R23" s="2"/>
      <c r="S23" s="2"/>
    </row>
    <row r="24" spans="1:19" x14ac:dyDescent="0.25">
      <c r="A24" s="2">
        <f t="shared" ref="A24:Q30" si="9">1/A2</f>
        <v>1.0504201680672268E-3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>
        <f t="shared" si="9"/>
        <v>2.3928980699602035E-3</v>
      </c>
      <c r="P24" s="2">
        <f t="shared" si="9"/>
        <v>2.4992158710204675E-3</v>
      </c>
      <c r="Q24" s="2">
        <f>1/Q2</f>
        <v>2.4449016953926317E-3</v>
      </c>
      <c r="R24" s="2"/>
      <c r="S24" s="2"/>
    </row>
    <row r="25" spans="1:19" x14ac:dyDescent="0.25">
      <c r="A25" s="2">
        <f t="shared" si="9"/>
        <v>1.4005602240896359E-3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 t="shared" si="9"/>
        <v>2.7440322786004994E-3</v>
      </c>
      <c r="O25" s="2">
        <f t="shared" si="9"/>
        <v>2.7101717896592312E-3</v>
      </c>
      <c r="P25" s="2">
        <f t="shared" si="9"/>
        <v>2.7504225336617339E-3</v>
      </c>
      <c r="Q25" s="2">
        <f t="shared" si="9"/>
        <v>2.7347610001203296E-3</v>
      </c>
      <c r="R25" s="2"/>
      <c r="S25" s="2"/>
    </row>
    <row r="26" spans="1:19" x14ac:dyDescent="0.25">
      <c r="A26" s="2">
        <f t="shared" si="9"/>
        <v>2.1008403361344537E-3</v>
      </c>
      <c r="B26" s="2"/>
      <c r="C26" s="2">
        <f t="shared" si="9"/>
        <v>9.0712903638403859E-3</v>
      </c>
      <c r="D26" s="2">
        <f t="shared" si="9"/>
        <v>1.1399116112536634E-2</v>
      </c>
      <c r="E26" s="2">
        <f t="shared" si="9"/>
        <v>1.0102846982279607E-2</v>
      </c>
      <c r="F26" s="2"/>
      <c r="G26" s="2"/>
      <c r="H26" s="2">
        <f t="shared" si="9"/>
        <v>6.9447723920296233E-3</v>
      </c>
      <c r="I26" s="2">
        <f t="shared" si="9"/>
        <v>7.6382523678582351E-3</v>
      </c>
      <c r="J26" s="2">
        <f t="shared" si="9"/>
        <v>7.452453347642044E-3</v>
      </c>
      <c r="K26" s="2">
        <f t="shared" si="9"/>
        <v>7.3332205646970952E-3</v>
      </c>
      <c r="L26" s="2"/>
      <c r="M26" s="2"/>
      <c r="N26" s="2">
        <f t="shared" si="9"/>
        <v>3.2740243816595702E-3</v>
      </c>
      <c r="O26" s="2">
        <f t="shared" si="9"/>
        <v>3.1691562501782651E-3</v>
      </c>
      <c r="P26" s="2">
        <f t="shared" si="9"/>
        <v>3.2785434087343672E-3</v>
      </c>
      <c r="Q26" s="2">
        <f t="shared" si="9"/>
        <v>3.2397779067449366E-3</v>
      </c>
      <c r="R26" s="2"/>
      <c r="S26" s="2"/>
    </row>
    <row r="27" spans="1:19" x14ac:dyDescent="0.25">
      <c r="A27" s="2">
        <f t="shared" si="9"/>
        <v>4.2016806722689074E-3</v>
      </c>
      <c r="B27" s="2">
        <f t="shared" si="9"/>
        <v>1.143867668237197E-2</v>
      </c>
      <c r="C27" s="2">
        <f t="shared" si="9"/>
        <v>1.1046592871744086E-2</v>
      </c>
      <c r="D27" s="2">
        <f t="shared" si="9"/>
        <v>1.2045449891530724E-2</v>
      </c>
      <c r="E27" s="2">
        <f t="shared" si="9"/>
        <v>1.1495695341082069E-2</v>
      </c>
      <c r="F27" s="2"/>
      <c r="G27" s="2"/>
      <c r="H27" s="2">
        <f t="shared" si="9"/>
        <v>8.9492826255047394E-3</v>
      </c>
      <c r="I27" s="2">
        <f t="shared" si="9"/>
        <v>8.6180150987624528E-3</v>
      </c>
      <c r="J27" s="2">
        <f t="shared" si="9"/>
        <v>8.6993058823836445E-3</v>
      </c>
      <c r="K27" s="2">
        <f t="shared" si="9"/>
        <v>8.7532843052153531E-3</v>
      </c>
      <c r="L27" s="2"/>
      <c r="M27" s="2"/>
      <c r="N27" s="2">
        <f t="shared" si="9"/>
        <v>4.5127820037474137E-3</v>
      </c>
      <c r="O27" s="2">
        <f t="shared" si="9"/>
        <v>4.5549474700683013E-3</v>
      </c>
      <c r="P27" s="2">
        <f t="shared" si="9"/>
        <v>4.6553851167337812E-3</v>
      </c>
      <c r="Q27" s="2">
        <f>1/Q5</f>
        <v>4.5735939285845503E-3</v>
      </c>
      <c r="R27" s="2"/>
      <c r="S27" s="2"/>
    </row>
    <row r="28" spans="1:19" x14ac:dyDescent="0.25">
      <c r="A28" s="2">
        <f t="shared" si="9"/>
        <v>8.4033613445378148E-3</v>
      </c>
      <c r="B28" s="2">
        <f t="shared" si="9"/>
        <v>1.2554352499854055E-2</v>
      </c>
      <c r="C28" s="2">
        <f t="shared" si="9"/>
        <v>1.4599051645605101E-2</v>
      </c>
      <c r="D28" s="2">
        <f t="shared" si="9"/>
        <v>1.3822397398071914E-2</v>
      </c>
      <c r="E28" s="2">
        <f t="shared" si="9"/>
        <v>1.3605590264928052E-2</v>
      </c>
      <c r="F28" s="2"/>
      <c r="G28" s="2"/>
      <c r="H28" s="2">
        <f t="shared" si="9"/>
        <v>1.0568690676618146E-2</v>
      </c>
      <c r="I28" s="2">
        <f t="shared" si="9"/>
        <v>1.1006869937871722E-2</v>
      </c>
      <c r="J28" s="2">
        <f t="shared" si="9"/>
        <v>1.0988745327036049E-2</v>
      </c>
      <c r="K28" s="2">
        <f t="shared" si="9"/>
        <v>1.0850943661357961E-2</v>
      </c>
      <c r="L28" s="2"/>
      <c r="M28" s="2"/>
      <c r="N28" s="2">
        <f t="shared" si="9"/>
        <v>8.7896942592748852E-3</v>
      </c>
      <c r="O28" s="2">
        <f t="shared" si="9"/>
        <v>8.6841664198916042E-3</v>
      </c>
      <c r="P28" s="2">
        <f t="shared" si="9"/>
        <v>8.5868677596604402E-3</v>
      </c>
      <c r="Q28" s="2">
        <f t="shared" si="9"/>
        <v>8.6861201012454169E-3</v>
      </c>
      <c r="R28" s="2"/>
      <c r="S28" s="2"/>
    </row>
    <row r="29" spans="1:19" x14ac:dyDescent="0.25">
      <c r="A29" s="2">
        <f t="shared" si="9"/>
        <v>1.680672268907563E-2</v>
      </c>
      <c r="B29" s="2">
        <f t="shared" si="9"/>
        <v>1.8376492056301898E-2</v>
      </c>
      <c r="C29" s="2">
        <f t="shared" si="9"/>
        <v>1.9108694073629619E-2</v>
      </c>
      <c r="D29" s="2">
        <f t="shared" si="9"/>
        <v>1.94353449239252E-2</v>
      </c>
      <c r="E29" s="2">
        <f t="shared" si="9"/>
        <v>1.8963073838416909E-2</v>
      </c>
      <c r="F29" s="2"/>
      <c r="G29" s="2"/>
      <c r="H29" s="2">
        <f t="shared" si="9"/>
        <v>1.7398218248469172E-2</v>
      </c>
      <c r="I29" s="2">
        <f t="shared" si="9"/>
        <v>1.7542290075800236E-2</v>
      </c>
      <c r="J29" s="2">
        <f t="shared" si="9"/>
        <v>1.729924229318756E-2</v>
      </c>
      <c r="K29" s="2">
        <f t="shared" si="9"/>
        <v>1.7412679042244611E-2</v>
      </c>
      <c r="L29" s="2"/>
      <c r="M29" s="2"/>
      <c r="N29" s="2">
        <f t="shared" si="9"/>
        <v>1.7801212084530834E-2</v>
      </c>
      <c r="O29" s="2">
        <f t="shared" si="9"/>
        <v>1.7369102104266718E-2</v>
      </c>
      <c r="P29" s="2">
        <f t="shared" si="9"/>
        <v>1.741142590001837E-2</v>
      </c>
      <c r="Q29" s="2">
        <f t="shared" si="9"/>
        <v>1.7525104712500659E-2</v>
      </c>
      <c r="R29" s="2"/>
      <c r="S29" s="2"/>
    </row>
    <row r="30" spans="1:19" x14ac:dyDescent="0.25">
      <c r="A30" s="2">
        <f t="shared" si="9"/>
        <v>3.3613445378151259E-2</v>
      </c>
      <c r="B30" s="2">
        <f t="shared" si="9"/>
        <v>3.4525713370289653E-2</v>
      </c>
      <c r="C30" s="2">
        <f t="shared" si="9"/>
        <v>3.5037953110809629E-2</v>
      </c>
      <c r="D30" s="2">
        <f t="shared" si="9"/>
        <v>3.4927664806186386E-2</v>
      </c>
      <c r="E30" s="2">
        <f t="shared" si="9"/>
        <v>3.4829047425552907E-2</v>
      </c>
      <c r="F30" s="2"/>
      <c r="G30" s="2"/>
      <c r="H30" s="2">
        <f t="shared" si="9"/>
        <v>3.4166716493128219E-2</v>
      </c>
      <c r="I30" s="2">
        <f t="shared" si="9"/>
        <v>3.404338761664967E-2</v>
      </c>
      <c r="J30" s="2">
        <f t="shared" si="9"/>
        <v>3.4169985426501216E-2</v>
      </c>
      <c r="K30" s="2">
        <f t="shared" si="9"/>
        <v>3.4126594650451529E-2</v>
      </c>
      <c r="L30" s="2"/>
      <c r="M30" s="2"/>
      <c r="N30" s="2">
        <f t="shared" si="9"/>
        <v>3.471000140922606E-2</v>
      </c>
      <c r="O30" s="2">
        <f t="shared" si="9"/>
        <v>3.6857174027781464E-2</v>
      </c>
      <c r="P30" s="2">
        <f t="shared" si="9"/>
        <v>3.6100470497431994E-2</v>
      </c>
      <c r="Q30" s="2">
        <f t="shared" si="9"/>
        <v>3.5866989421748811E-2</v>
      </c>
      <c r="R30" s="2"/>
      <c r="S30" s="2"/>
    </row>
    <row r="31" spans="1:19" x14ac:dyDescent="0.25">
      <c r="A31" s="2"/>
    </row>
    <row r="32" spans="1:19" x14ac:dyDescent="0.25">
      <c r="A32" s="2" t="s">
        <v>23</v>
      </c>
      <c r="B32" s="78" t="s">
        <v>22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27"/>
      <c r="S32" s="27"/>
    </row>
    <row r="33" spans="1:19" x14ac:dyDescent="0.25">
      <c r="A33" s="8" t="s">
        <v>21</v>
      </c>
      <c r="B33" s="77" t="s">
        <v>5</v>
      </c>
      <c r="C33" s="77"/>
      <c r="D33" s="77"/>
      <c r="E33" s="8" t="s">
        <v>5</v>
      </c>
      <c r="F33" s="28"/>
      <c r="G33" s="28"/>
      <c r="H33" s="77" t="s">
        <v>6</v>
      </c>
      <c r="I33" s="77"/>
      <c r="J33" s="77"/>
      <c r="K33" s="8" t="s">
        <v>6</v>
      </c>
      <c r="L33" s="28"/>
      <c r="M33" s="28"/>
      <c r="N33" s="77" t="s">
        <v>7</v>
      </c>
      <c r="O33" s="77"/>
      <c r="P33" s="77"/>
      <c r="Q33" s="2" t="s">
        <v>7</v>
      </c>
      <c r="R33" s="2"/>
      <c r="S33" s="2"/>
    </row>
    <row r="34" spans="1:19" x14ac:dyDescent="0.25">
      <c r="A34" s="2">
        <f t="shared" ref="A34:Q39" si="10">1/A13</f>
        <v>250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>
        <f t="shared" si="10"/>
        <v>0.56950974065052851</v>
      </c>
      <c r="P34" s="2">
        <f t="shared" si="10"/>
        <v>0.5948133773028712</v>
      </c>
      <c r="Q34" s="2">
        <f t="shared" si="10"/>
        <v>0.58188660350344634</v>
      </c>
      <c r="R34" s="2"/>
      <c r="S34" s="2"/>
    </row>
    <row r="35" spans="1:19" x14ac:dyDescent="0.25">
      <c r="A35" s="2">
        <f t="shared" si="10"/>
        <v>333.33333333333331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>
        <f t="shared" si="10"/>
        <v>0.65307968230691882</v>
      </c>
      <c r="O35" s="2">
        <f t="shared" si="10"/>
        <v>0.64502088593889695</v>
      </c>
      <c r="P35" s="2">
        <f t="shared" si="10"/>
        <v>0.65460056301149261</v>
      </c>
      <c r="Q35" s="2">
        <f t="shared" si="10"/>
        <v>0.65087311802863834</v>
      </c>
      <c r="R35" s="2"/>
      <c r="S35" s="2"/>
    </row>
    <row r="36" spans="1:19" x14ac:dyDescent="0.25">
      <c r="A36" s="2">
        <f t="shared" si="10"/>
        <v>500</v>
      </c>
      <c r="B36" s="2"/>
      <c r="C36" s="2">
        <f t="shared" si="10"/>
        <v>2.1589671065940119</v>
      </c>
      <c r="D36" s="2">
        <f t="shared" si="10"/>
        <v>2.7129896347837188</v>
      </c>
      <c r="E36" s="2">
        <f t="shared" si="10"/>
        <v>2.4044775817825466</v>
      </c>
      <c r="F36" s="2"/>
      <c r="G36" s="2"/>
      <c r="H36" s="2">
        <f t="shared" si="10"/>
        <v>1.6528558293030504</v>
      </c>
      <c r="I36" s="2">
        <f t="shared" si="10"/>
        <v>1.8179040635502597</v>
      </c>
      <c r="J36" s="2">
        <f t="shared" si="10"/>
        <v>1.7736838967388064</v>
      </c>
      <c r="K36" s="2">
        <f t="shared" si="10"/>
        <v>1.7453064943979086</v>
      </c>
      <c r="L36" s="2"/>
      <c r="M36" s="2"/>
      <c r="N36" s="2">
        <f t="shared" si="10"/>
        <v>0.77921780283497777</v>
      </c>
      <c r="O36" s="2">
        <f t="shared" si="10"/>
        <v>0.75425918754242705</v>
      </c>
      <c r="P36" s="2">
        <f t="shared" si="10"/>
        <v>0.78029333127877942</v>
      </c>
      <c r="Q36" s="2">
        <f t="shared" si="10"/>
        <v>0.7710671418052949</v>
      </c>
      <c r="R36" s="2"/>
      <c r="S36" s="2"/>
    </row>
    <row r="37" spans="1:19" x14ac:dyDescent="0.25">
      <c r="A37" s="2">
        <f t="shared" si="10"/>
        <v>1000</v>
      </c>
      <c r="B37" s="2">
        <f t="shared" si="10"/>
        <v>2.7224050504045287</v>
      </c>
      <c r="C37" s="2">
        <f t="shared" si="10"/>
        <v>2.6290891034750925</v>
      </c>
      <c r="D37" s="2">
        <f t="shared" si="10"/>
        <v>2.8668170741843122</v>
      </c>
      <c r="E37" s="2">
        <f t="shared" si="10"/>
        <v>2.7359754911775327</v>
      </c>
      <c r="F37" s="2"/>
      <c r="G37" s="2"/>
      <c r="H37" s="2">
        <f t="shared" si="10"/>
        <v>2.1299292648701282</v>
      </c>
      <c r="I37" s="2">
        <f t="shared" si="10"/>
        <v>2.0510875935054638</v>
      </c>
      <c r="J37" s="2">
        <f t="shared" si="10"/>
        <v>2.0704348000073072</v>
      </c>
      <c r="K37" s="2">
        <f t="shared" si="10"/>
        <v>2.083281664641254</v>
      </c>
      <c r="L37" s="2"/>
      <c r="M37" s="2"/>
      <c r="N37" s="2">
        <f t="shared" si="10"/>
        <v>1.0740421168918846</v>
      </c>
      <c r="O37" s="2">
        <f t="shared" si="10"/>
        <v>1.0840774978762557</v>
      </c>
      <c r="P37" s="2">
        <f t="shared" si="10"/>
        <v>1.10798165778264</v>
      </c>
      <c r="Q37" s="2">
        <f t="shared" si="10"/>
        <v>1.088515355003123</v>
      </c>
      <c r="R37" s="2"/>
      <c r="S37" s="2"/>
    </row>
    <row r="38" spans="1:19" x14ac:dyDescent="0.25">
      <c r="A38" s="2">
        <f t="shared" si="10"/>
        <v>2000</v>
      </c>
      <c r="B38" s="2">
        <f t="shared" si="10"/>
        <v>2.9879358949652652</v>
      </c>
      <c r="C38" s="2">
        <f t="shared" si="10"/>
        <v>3.4745742916540139</v>
      </c>
      <c r="D38" s="2">
        <f t="shared" si="10"/>
        <v>3.2897305807411157</v>
      </c>
      <c r="E38" s="2">
        <f t="shared" si="10"/>
        <v>3.2381304830528768</v>
      </c>
      <c r="F38" s="2"/>
      <c r="G38" s="2"/>
      <c r="H38" s="2">
        <f t="shared" si="10"/>
        <v>2.5153483810351185</v>
      </c>
      <c r="I38" s="2">
        <f t="shared" si="10"/>
        <v>2.61963504521347</v>
      </c>
      <c r="J38" s="2">
        <f t="shared" si="10"/>
        <v>2.6153213878345798</v>
      </c>
      <c r="K38" s="2">
        <f t="shared" si="10"/>
        <v>2.5825245914031947</v>
      </c>
      <c r="L38" s="2"/>
      <c r="M38" s="2"/>
      <c r="N38" s="2">
        <f t="shared" si="10"/>
        <v>2.091947233707423</v>
      </c>
      <c r="O38" s="2">
        <f t="shared" si="10"/>
        <v>2.0668316079342017</v>
      </c>
      <c r="P38" s="2">
        <f t="shared" si="10"/>
        <v>2.0436745267991849</v>
      </c>
      <c r="Q38" s="2">
        <f t="shared" si="10"/>
        <v>2.0672965840964088</v>
      </c>
      <c r="R38" s="2"/>
      <c r="S38" s="2"/>
    </row>
    <row r="39" spans="1:19" x14ac:dyDescent="0.25">
      <c r="A39" s="2">
        <f t="shared" si="10"/>
        <v>4000</v>
      </c>
      <c r="B39" s="2">
        <f t="shared" si="10"/>
        <v>4.3736051093998514</v>
      </c>
      <c r="C39" s="2">
        <f t="shared" si="10"/>
        <v>4.5478691895238494</v>
      </c>
      <c r="D39" s="2">
        <f t="shared" si="10"/>
        <v>4.6256120918941974</v>
      </c>
      <c r="E39" s="2">
        <f t="shared" si="10"/>
        <v>4.5132115735432246</v>
      </c>
      <c r="F39" s="2"/>
      <c r="G39" s="2"/>
      <c r="H39" s="2">
        <f t="shared" si="10"/>
        <v>4.1407759431356634</v>
      </c>
      <c r="I39" s="2">
        <f t="shared" si="10"/>
        <v>4.1750650380404561</v>
      </c>
      <c r="J39" s="2">
        <f t="shared" si="10"/>
        <v>4.1172196657786388</v>
      </c>
      <c r="K39" s="2">
        <f t="shared" si="10"/>
        <v>4.1442176120542173</v>
      </c>
      <c r="L39" s="2"/>
      <c r="M39" s="2"/>
      <c r="N39" s="2">
        <f t="shared" si="10"/>
        <v>4.2366884761183385</v>
      </c>
      <c r="O39" s="2">
        <f t="shared" si="10"/>
        <v>4.1338463008154793</v>
      </c>
      <c r="P39" s="2">
        <f t="shared" si="10"/>
        <v>4.1439193642043719</v>
      </c>
      <c r="Q39" s="2">
        <f t="shared" si="10"/>
        <v>4.1709749215751568</v>
      </c>
      <c r="R39" s="2"/>
      <c r="S39" s="2"/>
    </row>
    <row r="40" spans="1:19" x14ac:dyDescent="0.25">
      <c r="A40" s="2">
        <f>1/A19</f>
        <v>8000</v>
      </c>
      <c r="B40" s="2">
        <f t="shared" ref="B40:Q40" si="11">1/B19</f>
        <v>8.2171197821289379</v>
      </c>
      <c r="C40" s="2">
        <f t="shared" si="11"/>
        <v>8.3390328403726919</v>
      </c>
      <c r="D40" s="2">
        <f t="shared" si="11"/>
        <v>8.3127842238723595</v>
      </c>
      <c r="E40" s="2">
        <f t="shared" si="11"/>
        <v>8.2893132872815922</v>
      </c>
      <c r="F40" s="2"/>
      <c r="G40" s="2"/>
      <c r="H40" s="2">
        <f t="shared" si="11"/>
        <v>8.1316785253645172</v>
      </c>
      <c r="I40" s="2">
        <f t="shared" si="11"/>
        <v>8.1023262527626212</v>
      </c>
      <c r="J40" s="2">
        <f t="shared" si="11"/>
        <v>8.1324565315072892</v>
      </c>
      <c r="K40" s="2">
        <f t="shared" si="11"/>
        <v>8.1221295268074645</v>
      </c>
      <c r="L40" s="2"/>
      <c r="M40" s="2"/>
      <c r="N40" s="2">
        <f t="shared" si="11"/>
        <v>8.2609803353958018</v>
      </c>
      <c r="O40" s="2">
        <f t="shared" si="11"/>
        <v>8.7720074186119881</v>
      </c>
      <c r="P40" s="2">
        <f t="shared" si="11"/>
        <v>8.5919119783888149</v>
      </c>
      <c r="Q40" s="2">
        <f t="shared" si="11"/>
        <v>8.5363434823762159</v>
      </c>
      <c r="R40" s="2"/>
      <c r="S40" s="2"/>
    </row>
    <row r="41" spans="1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 x14ac:dyDescent="0.25">
      <c r="A42" s="2" t="s">
        <v>42</v>
      </c>
      <c r="B42" s="78" t="s">
        <v>43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27"/>
      <c r="S42" s="27"/>
    </row>
    <row r="43" spans="1:19" x14ac:dyDescent="0.25">
      <c r="A43" s="9" t="s">
        <v>21</v>
      </c>
      <c r="B43" s="77" t="s">
        <v>5</v>
      </c>
      <c r="C43" s="77"/>
      <c r="D43" s="77"/>
      <c r="E43" s="9" t="s">
        <v>5</v>
      </c>
      <c r="F43" s="28"/>
      <c r="G43" s="28"/>
      <c r="H43" s="77" t="s">
        <v>6</v>
      </c>
      <c r="I43" s="77"/>
      <c r="J43" s="77"/>
      <c r="K43" s="9" t="s">
        <v>6</v>
      </c>
      <c r="L43" s="28"/>
      <c r="M43" s="28"/>
      <c r="N43" s="77" t="s">
        <v>7</v>
      </c>
      <c r="O43" s="77"/>
      <c r="P43" s="77"/>
      <c r="Q43" s="2" t="s">
        <v>7</v>
      </c>
      <c r="R43" s="2"/>
      <c r="S43" s="2"/>
    </row>
    <row r="44" spans="1:19" x14ac:dyDescent="0.25">
      <c r="A44">
        <f>LOG(A13)</f>
        <v>-2.3979400086720375</v>
      </c>
      <c r="B44">
        <f t="shared" ref="B44" si="12">LOG(B13)</f>
        <v>-0.34600025031673437</v>
      </c>
      <c r="C44">
        <f t="shared" ref="C44:D44" si="13">LOG(C13)</f>
        <v>-0.34600025031673437</v>
      </c>
      <c r="D44">
        <f t="shared" si="13"/>
        <v>-0.34600025031673437</v>
      </c>
      <c r="H44">
        <f t="shared" ref="H44:J44" si="14">LOG(H13)</f>
        <v>-0.19321324485228936</v>
      </c>
      <c r="I44">
        <f t="shared" si="14"/>
        <v>-0.19321324485228936</v>
      </c>
      <c r="J44">
        <f t="shared" si="14"/>
        <v>-0.19321324485228936</v>
      </c>
      <c r="O44">
        <f t="shared" ref="O44:P44" si="15">LOG(O13)</f>
        <v>0.24449884353466531</v>
      </c>
      <c r="P44">
        <f t="shared" si="15"/>
        <v>0.2256192727938468</v>
      </c>
      <c r="Q44">
        <f>LOG(Q13)</f>
        <v>0.23516164124532846</v>
      </c>
    </row>
    <row r="45" spans="1:19" x14ac:dyDescent="0.25">
      <c r="A45">
        <f t="shared" ref="A45:Q50" si="16">LOG(A14)</f>
        <v>-2.5228787452803374</v>
      </c>
      <c r="B45">
        <f t="shared" si="16"/>
        <v>-0.35651757222201103</v>
      </c>
      <c r="C45">
        <f t="shared" ref="C45:D45" si="17">LOG(C14)</f>
        <v>-0.35651757222201103</v>
      </c>
      <c r="D45">
        <f t="shared" si="17"/>
        <v>-0.35651757222201103</v>
      </c>
      <c r="H45">
        <f t="shared" ref="H45:J45" si="18">LOG(H14)</f>
        <v>-0.20867838371233505</v>
      </c>
      <c r="I45">
        <f t="shared" si="18"/>
        <v>-0.20867838371233505</v>
      </c>
      <c r="J45">
        <f t="shared" si="18"/>
        <v>-0.20867838371233505</v>
      </c>
      <c r="N45">
        <f t="shared" si="16"/>
        <v>0.18503382718587696</v>
      </c>
      <c r="O45">
        <f t="shared" si="16"/>
        <v>0.19042622257224262</v>
      </c>
      <c r="P45">
        <f t="shared" si="16"/>
        <v>0.18402362549810408</v>
      </c>
      <c r="Q45">
        <f t="shared" si="16"/>
        <v>0.18650366505807428</v>
      </c>
    </row>
    <row r="46" spans="1:19" x14ac:dyDescent="0.25">
      <c r="A46">
        <f t="shared" si="16"/>
        <v>-2.6989700043360187</v>
      </c>
      <c r="C46">
        <f t="shared" si="16"/>
        <v>-0.33424602559799388</v>
      </c>
      <c r="D46">
        <f t="shared" si="16"/>
        <v>-0.43344813450437752</v>
      </c>
      <c r="E46">
        <f t="shared" si="16"/>
        <v>-0.38102073227132682</v>
      </c>
      <c r="H46">
        <f t="shared" si="16"/>
        <v>-0.21823497379603679</v>
      </c>
      <c r="I46">
        <f t="shared" si="16"/>
        <v>-0.25957096042054523</v>
      </c>
      <c r="J46">
        <f t="shared" si="16"/>
        <v>-0.24887622308623308</v>
      </c>
      <c r="K46">
        <f t="shared" si="16"/>
        <v>-0.24187170472637259</v>
      </c>
      <c r="N46">
        <f t="shared" si="16"/>
        <v>0.1083411336645161</v>
      </c>
      <c r="O46">
        <f t="shared" si="16"/>
        <v>0.12247939103076415</v>
      </c>
      <c r="P46">
        <f t="shared" si="16"/>
        <v>0.10774210473537273</v>
      </c>
      <c r="Q46">
        <f t="shared" si="16"/>
        <v>0.11290780347178932</v>
      </c>
    </row>
    <row r="47" spans="1:19" x14ac:dyDescent="0.25">
      <c r="A47">
        <f t="shared" si="16"/>
        <v>-3</v>
      </c>
      <c r="B47">
        <f t="shared" si="16"/>
        <v>-0.43495274175950721</v>
      </c>
      <c r="C47">
        <f t="shared" si="16"/>
        <v>-0.41980530519795406</v>
      </c>
      <c r="D47">
        <f t="shared" si="16"/>
        <v>-0.45739998237555074</v>
      </c>
      <c r="E47">
        <f t="shared" si="16"/>
        <v>-0.43711220266283374</v>
      </c>
      <c r="H47">
        <f t="shared" si="16"/>
        <v>-0.32836518072198689</v>
      </c>
      <c r="I47">
        <f t="shared" si="16"/>
        <v>-0.31198420769345969</v>
      </c>
      <c r="J47">
        <f t="shared" si="16"/>
        <v>-0.31606155870080166</v>
      </c>
      <c r="K47">
        <f t="shared" si="16"/>
        <v>-0.3187479915654744</v>
      </c>
      <c r="N47">
        <f t="shared" si="16"/>
        <v>-3.1021311880395717E-2</v>
      </c>
      <c r="O47">
        <f t="shared" si="16"/>
        <v>-3.5060329893296466E-2</v>
      </c>
      <c r="P47">
        <f t="shared" si="16"/>
        <v>-4.453257087100175E-2</v>
      </c>
      <c r="Q47">
        <f t="shared" si="16"/>
        <v>-3.6834559740081353E-2</v>
      </c>
    </row>
    <row r="48" spans="1:19" x14ac:dyDescent="0.25">
      <c r="A48">
        <f t="shared" si="16"/>
        <v>-3.3010299956639813</v>
      </c>
      <c r="B48">
        <f t="shared" si="16"/>
        <v>-0.47537127561943254</v>
      </c>
      <c r="C48">
        <f t="shared" si="16"/>
        <v>-0.54090160198768322</v>
      </c>
      <c r="D48">
        <f t="shared" si="16"/>
        <v>-0.51716033196559796</v>
      </c>
      <c r="E48">
        <f t="shared" si="16"/>
        <v>-0.51029434501281146</v>
      </c>
      <c r="H48">
        <f t="shared" si="16"/>
        <v>-0.4005981442559568</v>
      </c>
      <c r="I48">
        <f t="shared" si="16"/>
        <v>-0.41824079174341133</v>
      </c>
      <c r="J48">
        <f t="shared" si="16"/>
        <v>-0.41752506543529744</v>
      </c>
      <c r="K48">
        <f t="shared" si="16"/>
        <v>-0.41204446566498298</v>
      </c>
      <c r="N48">
        <f t="shared" si="16"/>
        <v>-0.3205507258937515</v>
      </c>
      <c r="O48">
        <f t="shared" si="16"/>
        <v>-0.31530509456437472</v>
      </c>
      <c r="P48">
        <f t="shared" si="16"/>
        <v>-0.31041173174142361</v>
      </c>
      <c r="Q48">
        <f t="shared" si="16"/>
        <v>-0.31540278702717928</v>
      </c>
    </row>
    <row r="49" spans="1:26" x14ac:dyDescent="0.25">
      <c r="A49">
        <f t="shared" si="16"/>
        <v>-3.6020599913279625</v>
      </c>
      <c r="B49">
        <f t="shared" si="16"/>
        <v>-0.64083956824193888</v>
      </c>
      <c r="C49">
        <f t="shared" si="16"/>
        <v>-0.65780796457221058</v>
      </c>
      <c r="D49">
        <f t="shared" si="16"/>
        <v>-0.66516920962493564</v>
      </c>
      <c r="E49">
        <f t="shared" si="16"/>
        <v>-0.65448569316308292</v>
      </c>
      <c r="H49">
        <f t="shared" si="16"/>
        <v>-0.61708173151846313</v>
      </c>
      <c r="I49">
        <f t="shared" si="16"/>
        <v>-0.62066324519496963</v>
      </c>
      <c r="J49">
        <f t="shared" si="16"/>
        <v>-0.61460403850357181</v>
      </c>
      <c r="K49">
        <f t="shared" si="16"/>
        <v>-0.61744255205402221</v>
      </c>
      <c r="N49">
        <f t="shared" si="16"/>
        <v>-0.62702653148347287</v>
      </c>
      <c r="O49">
        <f t="shared" si="16"/>
        <v>-0.61635432523064704</v>
      </c>
      <c r="P49">
        <f t="shared" si="16"/>
        <v>-0.61741129595971433</v>
      </c>
      <c r="Q49">
        <f t="shared" si="16"/>
        <v>-0.62023757861248996</v>
      </c>
    </row>
    <row r="50" spans="1:26" x14ac:dyDescent="0.25">
      <c r="A50">
        <f t="shared" si="16"/>
        <v>-3.9030899869919438</v>
      </c>
      <c r="B50">
        <f t="shared" si="16"/>
        <v>-0.91471961779247135</v>
      </c>
      <c r="C50">
        <f t="shared" si="16"/>
        <v>-0.92111568415740974</v>
      </c>
      <c r="D50">
        <f t="shared" si="16"/>
        <v>-0.91974650760429078</v>
      </c>
      <c r="E50">
        <f t="shared" si="16"/>
        <v>-0.91851855372309621</v>
      </c>
      <c r="H50">
        <f t="shared" si="16"/>
        <v>-0.91018020107520392</v>
      </c>
      <c r="I50">
        <f t="shared" si="16"/>
        <v>-0.90860972674213791</v>
      </c>
      <c r="J50">
        <f t="shared" si="16"/>
        <v>-0.91022175062871769</v>
      </c>
      <c r="K50">
        <f t="shared" si="16"/>
        <v>-0.90966991107487449</v>
      </c>
      <c r="N50">
        <f t="shared" si="16"/>
        <v>-0.91703158836028031</v>
      </c>
      <c r="O50">
        <f t="shared" si="16"/>
        <v>-0.94309899029468813</v>
      </c>
      <c r="P50">
        <f t="shared" si="16"/>
        <v>-0.93408981915903733</v>
      </c>
      <c r="Q50">
        <f t="shared" si="16"/>
        <v>-0.93127188175608155</v>
      </c>
    </row>
    <row r="51" spans="1:2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26" x14ac:dyDescent="0.25">
      <c r="A52" s="3" t="s">
        <v>24</v>
      </c>
      <c r="B52" s="3"/>
      <c r="C52" s="3"/>
      <c r="D52" s="3"/>
      <c r="E52" s="3"/>
      <c r="F52" s="3"/>
      <c r="G52" s="3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6" x14ac:dyDescent="0.25">
      <c r="B53" s="30" t="s">
        <v>52</v>
      </c>
      <c r="H53" s="30" t="s">
        <v>54</v>
      </c>
      <c r="N53" s="30" t="s">
        <v>53</v>
      </c>
      <c r="T53" s="1"/>
      <c r="U53" s="1"/>
      <c r="V53" s="1"/>
      <c r="W53" s="1"/>
      <c r="X53" s="1"/>
      <c r="Y53" s="1"/>
      <c r="Z53" s="1"/>
    </row>
    <row r="54" spans="1:26" x14ac:dyDescent="0.25">
      <c r="A54" t="s">
        <v>50</v>
      </c>
      <c r="B54" s="1">
        <v>7.8279999999999999E-3</v>
      </c>
      <c r="C54" s="1"/>
      <c r="D54" s="1"/>
      <c r="E54" s="1"/>
      <c r="F54" s="1"/>
      <c r="G54" s="1"/>
      <c r="H54" s="1">
        <v>8.5419999999999992E-3</v>
      </c>
      <c r="I54" s="1"/>
      <c r="J54" s="1"/>
      <c r="K54" s="1"/>
      <c r="L54" s="1"/>
      <c r="M54" s="1"/>
      <c r="N54" s="1">
        <v>1.0294E-3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t="s">
        <v>51</v>
      </c>
      <c r="B56" s="1">
        <v>1.8095000000000001</v>
      </c>
      <c r="C56" s="1"/>
      <c r="D56" s="1"/>
      <c r="E56" s="1"/>
      <c r="F56" s="1"/>
      <c r="G56" s="1"/>
      <c r="H56" s="1">
        <v>1.0875999999999999</v>
      </c>
      <c r="I56" s="1"/>
      <c r="J56" s="1"/>
      <c r="K56" s="1"/>
      <c r="L56" s="1"/>
      <c r="M56" s="1"/>
      <c r="N56" s="1">
        <v>0.18729999999999999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t="s">
        <v>13</v>
      </c>
      <c r="B57" s="1">
        <f>1/B56</f>
        <v>0.55263885051119088</v>
      </c>
      <c r="C57" s="1"/>
      <c r="D57" s="1"/>
      <c r="E57" s="1"/>
      <c r="F57" s="1"/>
      <c r="G57" s="1"/>
      <c r="H57" s="1">
        <f t="shared" ref="H57:N57" si="19">1/H56</f>
        <v>0.91945568223611629</v>
      </c>
      <c r="I57" s="1"/>
      <c r="J57" s="1"/>
      <c r="K57" s="1"/>
      <c r="L57" s="1"/>
      <c r="M57" s="1"/>
      <c r="N57" s="1">
        <f t="shared" si="19"/>
        <v>5.3390282968499738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t="s">
        <v>14</v>
      </c>
      <c r="B58" s="1">
        <f>1/(B54*B57)</f>
        <v>231.15738375063876</v>
      </c>
      <c r="C58" s="1"/>
      <c r="D58" s="1"/>
      <c r="E58" s="1"/>
      <c r="F58" s="1"/>
      <c r="G58" s="1"/>
      <c r="H58" s="1">
        <f t="shared" ref="H58:N58" si="20">1/(H54*H57)</f>
        <v>127.32381175368768</v>
      </c>
      <c r="I58" s="1"/>
      <c r="J58" s="1"/>
      <c r="K58" s="1"/>
      <c r="L58" s="1"/>
      <c r="M58" s="1"/>
      <c r="N58" s="1">
        <f t="shared" si="20"/>
        <v>181.95065086458129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t="s">
        <v>15</v>
      </c>
      <c r="B59" s="1">
        <f>B58*B57</f>
        <v>127.74655084312724</v>
      </c>
      <c r="C59" s="1"/>
      <c r="D59" s="1"/>
      <c r="E59" s="1"/>
      <c r="F59" s="1"/>
      <c r="G59" s="1"/>
      <c r="H59" s="1">
        <f t="shared" ref="H59:N59" si="21">H58*H57</f>
        <v>117.06860220088974</v>
      </c>
      <c r="I59" s="1"/>
      <c r="J59" s="1"/>
      <c r="K59" s="1"/>
      <c r="L59" s="1"/>
      <c r="M59" s="1"/>
      <c r="N59" s="1">
        <f t="shared" si="21"/>
        <v>971.4396735962697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26" x14ac:dyDescent="0.25">
      <c r="A61" t="s">
        <v>17</v>
      </c>
      <c r="B61">
        <f>((B57*B59*A4)/(1+B59*A4))</f>
        <v>0.55262976230577221</v>
      </c>
      <c r="H61">
        <f>((H57*H59*A4)/(1+H59*A4))</f>
        <v>0.91943918255229828</v>
      </c>
      <c r="N61">
        <f>((N57*N59*A4)/(1+N59*A4))</f>
        <v>5.3390167506654302</v>
      </c>
    </row>
    <row r="63" spans="1:26" x14ac:dyDescent="0.25">
      <c r="A63" s="3" t="s">
        <v>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6" s="25" customFormat="1" x14ac:dyDescent="0.25">
      <c r="C64" s="65">
        <v>1</v>
      </c>
      <c r="D64" s="65">
        <v>2</v>
      </c>
      <c r="E64" s="65">
        <v>3</v>
      </c>
      <c r="F64" s="66" t="s">
        <v>59</v>
      </c>
      <c r="G64" s="65" t="s">
        <v>55</v>
      </c>
      <c r="I64" s="66">
        <v>1</v>
      </c>
      <c r="J64" s="65">
        <v>2</v>
      </c>
      <c r="K64" s="65">
        <v>3</v>
      </c>
      <c r="L64" s="66" t="s">
        <v>59</v>
      </c>
      <c r="M64" s="65" t="s">
        <v>55</v>
      </c>
      <c r="O64" s="66">
        <v>1</v>
      </c>
      <c r="P64" s="65">
        <v>2</v>
      </c>
      <c r="Q64" s="65">
        <v>3</v>
      </c>
      <c r="R64" s="66" t="s">
        <v>59</v>
      </c>
      <c r="S64" s="65" t="s">
        <v>55</v>
      </c>
    </row>
    <row r="65" spans="1:20" s="25" customFormat="1" x14ac:dyDescent="0.25">
      <c r="A65" s="64" t="s">
        <v>41</v>
      </c>
      <c r="C65" s="63" t="s">
        <v>105</v>
      </c>
      <c r="D65" s="63" t="s">
        <v>106</v>
      </c>
      <c r="E65" s="63" t="s">
        <v>107</v>
      </c>
      <c r="H65" s="64"/>
      <c r="I65" s="63" t="s">
        <v>108</v>
      </c>
      <c r="J65" s="63" t="s">
        <v>109</v>
      </c>
      <c r="K65" s="63" t="s">
        <v>110</v>
      </c>
      <c r="L65" s="64"/>
      <c r="N65" s="64"/>
      <c r="O65" s="63" t="s">
        <v>111</v>
      </c>
      <c r="P65" s="63" t="s">
        <v>112</v>
      </c>
      <c r="Q65" s="63" t="s">
        <v>113</v>
      </c>
      <c r="R65" s="64"/>
    </row>
    <row r="66" spans="1:20" s="25" customFormat="1" ht="17.25" x14ac:dyDescent="0.25">
      <c r="A66" s="21" t="s">
        <v>27</v>
      </c>
      <c r="B66" s="21" t="s">
        <v>46</v>
      </c>
      <c r="C66" s="25">
        <v>0.3347</v>
      </c>
      <c r="D66" s="25">
        <v>0.36080000000000001</v>
      </c>
      <c r="E66" s="25">
        <v>0.33950000000000002</v>
      </c>
      <c r="F66" s="25">
        <f>AVERAGE(C66:E66)</f>
        <v>0.34500000000000003</v>
      </c>
      <c r="G66" s="25">
        <f>_xlfn.STDEV.S(C66:E66)</f>
        <v>1.3892084076912291E-2</v>
      </c>
      <c r="I66" s="25">
        <v>0.44579999999999997</v>
      </c>
      <c r="J66" s="25">
        <v>0.44109999999999999</v>
      </c>
      <c r="K66" s="25">
        <v>0.44180000000000003</v>
      </c>
      <c r="L66" s="25">
        <f>AVERAGE(I66:K66)</f>
        <v>0.44290000000000002</v>
      </c>
      <c r="M66" s="25">
        <f>_xlfn.STDEV.S(I66:K66)</f>
        <v>2.5357444666211757E-3</v>
      </c>
      <c r="O66" s="25">
        <v>0.81410000000000005</v>
      </c>
      <c r="P66" s="25">
        <v>0.78520000000000001</v>
      </c>
      <c r="Q66" s="25">
        <v>0.76959999999999995</v>
      </c>
      <c r="R66" s="25">
        <f>AVERAGE(O66:Q66)</f>
        <v>0.7896333333333333</v>
      </c>
      <c r="S66" s="25">
        <f>_xlfn.STDEV.S(O66:Q66)</f>
        <v>2.2578824888229578E-2</v>
      </c>
      <c r="T66" s="21" t="s">
        <v>46</v>
      </c>
    </row>
    <row r="67" spans="1:20" s="25" customFormat="1" ht="18" x14ac:dyDescent="0.25">
      <c r="A67" s="21" t="s">
        <v>29</v>
      </c>
      <c r="B67" s="21"/>
      <c r="C67" s="25">
        <v>0.51659999999999995</v>
      </c>
      <c r="D67" s="25">
        <v>0.59350000000000003</v>
      </c>
      <c r="E67" s="25">
        <v>0.51119999999999999</v>
      </c>
      <c r="F67" s="25">
        <f t="shared" ref="F67:F69" si="22">AVERAGE(C67:E67)</f>
        <v>0.54043333333333343</v>
      </c>
      <c r="G67" s="25">
        <f t="shared" ref="G67" si="23">_xlfn.STDEV.S(C67:E67)</f>
        <v>4.6036326236281455E-2</v>
      </c>
      <c r="I67" s="25">
        <v>0.9536</v>
      </c>
      <c r="J67" s="25">
        <v>0.93269999999999997</v>
      </c>
      <c r="K67" s="25">
        <v>0.93679999999999997</v>
      </c>
      <c r="L67" s="25">
        <f t="shared" ref="L67:L69" si="24">AVERAGE(I67:K67)</f>
        <v>0.94103333333333328</v>
      </c>
      <c r="M67" s="25">
        <f t="shared" ref="M67" si="25">_xlfn.STDEV.S(I67:K67)</f>
        <v>1.10744450575789E-2</v>
      </c>
      <c r="O67" s="25">
        <v>2.3148</v>
      </c>
      <c r="P67" s="25">
        <v>2.2101999999999999</v>
      </c>
      <c r="Q67" s="25">
        <v>2.1570999999999998</v>
      </c>
      <c r="R67" s="25">
        <f t="shared" ref="R67:R69" si="26">AVERAGE(O67:Q67)</f>
        <v>2.2273666666666667</v>
      </c>
      <c r="S67" s="25">
        <f>_xlfn.STDEV.S(O67:Q67)</f>
        <v>8.0239287966265921E-2</v>
      </c>
      <c r="T67" s="21"/>
    </row>
    <row r="68" spans="1:20" s="25" customFormat="1" ht="17.25" x14ac:dyDescent="0.25">
      <c r="A68" s="21" t="s">
        <v>31</v>
      </c>
      <c r="B68" s="21" t="s">
        <v>46</v>
      </c>
      <c r="C68" s="25">
        <f t="shared" ref="C68:D68" si="27">C66-1</f>
        <v>-0.6653</v>
      </c>
      <c r="D68" s="25">
        <f t="shared" si="27"/>
        <v>-0.63919999999999999</v>
      </c>
      <c r="E68" s="25">
        <f>E66-1</f>
        <v>-0.66049999999999998</v>
      </c>
      <c r="F68" s="25">
        <f t="shared" si="22"/>
        <v>-0.65499999999999992</v>
      </c>
      <c r="I68" s="25">
        <f t="shared" ref="I68:K68" si="28">I66-1</f>
        <v>-0.55420000000000003</v>
      </c>
      <c r="J68" s="25">
        <f t="shared" si="28"/>
        <v>-0.55889999999999995</v>
      </c>
      <c r="K68" s="25">
        <f t="shared" si="28"/>
        <v>-0.55820000000000003</v>
      </c>
      <c r="L68" s="25">
        <f t="shared" si="24"/>
        <v>-0.55710000000000004</v>
      </c>
      <c r="O68" s="25">
        <f t="shared" ref="O68:Q68" si="29">O66-1</f>
        <v>-0.18589999999999995</v>
      </c>
      <c r="P68" s="25">
        <f t="shared" si="29"/>
        <v>-0.21479999999999999</v>
      </c>
      <c r="Q68" s="25">
        <f t="shared" si="29"/>
        <v>-0.23040000000000005</v>
      </c>
      <c r="R68" s="25">
        <f t="shared" si="26"/>
        <v>-0.21036666666666667</v>
      </c>
      <c r="T68" s="21" t="s">
        <v>46</v>
      </c>
    </row>
    <row r="69" spans="1:20" s="25" customFormat="1" ht="18" x14ac:dyDescent="0.25">
      <c r="A69" s="21" t="s">
        <v>33</v>
      </c>
      <c r="B69" s="21" t="s">
        <v>47</v>
      </c>
      <c r="C69" s="25">
        <f t="shared" ref="C69:E69" si="30">10^C67</f>
        <v>3.2854888677097254</v>
      </c>
      <c r="D69" s="25">
        <f t="shared" si="30"/>
        <v>3.9219314633265014</v>
      </c>
      <c r="E69" s="25">
        <f t="shared" si="30"/>
        <v>3.2448901566053663</v>
      </c>
      <c r="F69" s="25">
        <f t="shared" si="22"/>
        <v>3.484103495880531</v>
      </c>
      <c r="G69" s="25">
        <f t="shared" ref="G69" si="31">_xlfn.STDEV.S(C69:E69)</f>
        <v>0.37971312940723567</v>
      </c>
      <c r="I69" s="25">
        <f t="shared" ref="I69:K69" si="32">10^I67</f>
        <v>8.9866949504752629</v>
      </c>
      <c r="J69" s="25">
        <f t="shared" si="32"/>
        <v>8.564460288900575</v>
      </c>
      <c r="K69" s="25">
        <f t="shared" si="32"/>
        <v>8.6456967803391294</v>
      </c>
      <c r="L69" s="25">
        <f t="shared" si="24"/>
        <v>8.7322840065716552</v>
      </c>
      <c r="M69" s="25">
        <f t="shared" ref="M69" si="33">_xlfn.STDEV.S(I69:K69)</f>
        <v>0.22403914427785793</v>
      </c>
      <c r="O69" s="25">
        <f t="shared" ref="O69:Q69" si="34">10^O67</f>
        <v>206.44292320739919</v>
      </c>
      <c r="P69" s="25">
        <f t="shared" si="34"/>
        <v>162.25571405095394</v>
      </c>
      <c r="Q69" s="25">
        <f t="shared" si="34"/>
        <v>143.58200050677101</v>
      </c>
      <c r="R69" s="25">
        <f t="shared" si="26"/>
        <v>170.76021258837469</v>
      </c>
      <c r="S69" s="25">
        <f>_xlfn.STDEV.S(O69:Q69)</f>
        <v>32.281864447756803</v>
      </c>
      <c r="T69" s="21" t="s">
        <v>47</v>
      </c>
    </row>
    <row r="70" spans="1:20" s="25" customFormat="1" ht="18" x14ac:dyDescent="0.25">
      <c r="A70" s="22" t="s">
        <v>34</v>
      </c>
      <c r="B70" s="22" t="s">
        <v>35</v>
      </c>
      <c r="C70" s="25">
        <v>4.0000000000000001E-3</v>
      </c>
      <c r="D70" s="25">
        <v>4.0000000000000001E-3</v>
      </c>
      <c r="E70" s="25">
        <v>4.0000000000000001E-3</v>
      </c>
      <c r="I70" s="25">
        <v>4.0000000000000001E-3</v>
      </c>
      <c r="J70" s="25">
        <v>4.0000000000000001E-3</v>
      </c>
      <c r="K70" s="25">
        <v>4.0000000000000001E-3</v>
      </c>
      <c r="O70" s="25">
        <v>4.0000000000000001E-3</v>
      </c>
      <c r="P70" s="25">
        <v>4.0000000000000001E-3</v>
      </c>
      <c r="Q70" s="25">
        <v>4.0000000000000001E-3</v>
      </c>
      <c r="T70" s="22" t="s">
        <v>35</v>
      </c>
    </row>
    <row r="71" spans="1:20" s="25" customFormat="1" ht="18" x14ac:dyDescent="0.25">
      <c r="A71" s="21" t="s">
        <v>36</v>
      </c>
      <c r="B71" s="21" t="s">
        <v>28</v>
      </c>
      <c r="C71" s="24">
        <f t="shared" ref="C71:E71" si="35">C69*(C70^C68)</f>
        <v>129.40453239559582</v>
      </c>
      <c r="D71" s="24">
        <f t="shared" si="35"/>
        <v>133.7405957814218</v>
      </c>
      <c r="E71" s="24">
        <f t="shared" si="35"/>
        <v>124.46274520037349</v>
      </c>
      <c r="F71" s="25">
        <f t="shared" ref="F71" si="36">AVERAGE(C71:E71)</f>
        <v>129.20262445913036</v>
      </c>
      <c r="G71" s="25">
        <f t="shared" ref="G71" si="37">_xlfn.STDEV.S(C71:E71)</f>
        <v>4.642219615891781</v>
      </c>
      <c r="H71" s="24"/>
      <c r="I71" s="24">
        <f t="shared" ref="I71:K71" si="38">I69*(I70^I68)</f>
        <v>191.66303140339281</v>
      </c>
      <c r="J71" s="24">
        <f t="shared" si="38"/>
        <v>187.46002510284825</v>
      </c>
      <c r="K71" s="24">
        <f t="shared" si="38"/>
        <v>188.50814197706396</v>
      </c>
      <c r="L71" s="25">
        <f t="shared" ref="L71" si="39">AVERAGE(I71:K71)</f>
        <v>189.21039949443499</v>
      </c>
      <c r="M71" s="25">
        <f t="shared" ref="M71" si="40">_xlfn.STDEV.S(I71:K71)</f>
        <v>2.1877362057918281</v>
      </c>
      <c r="N71" s="24"/>
      <c r="O71" s="24">
        <f t="shared" ref="O71:Q71" si="41">O69*(O70^O68)</f>
        <v>576.20503326887388</v>
      </c>
      <c r="P71" s="24">
        <f t="shared" si="41"/>
        <v>531.22378741894079</v>
      </c>
      <c r="Q71" s="24">
        <f t="shared" si="41"/>
        <v>512.37198762732521</v>
      </c>
      <c r="R71" s="25">
        <f t="shared" ref="R71" si="42">AVERAGE(O71:Q71)</f>
        <v>539.93360277171325</v>
      </c>
      <c r="S71" s="25">
        <f>_xlfn.STDEV.S(O71:Q71)</f>
        <v>32.795732825758783</v>
      </c>
      <c r="T71" s="21" t="s">
        <v>28</v>
      </c>
    </row>
    <row r="72" spans="1:20" s="25" customFormat="1" x14ac:dyDescent="0.25">
      <c r="A72" s="21"/>
      <c r="B72" s="21"/>
      <c r="S72" s="25">
        <f>AVERAGE(O71:Q71)</f>
        <v>539.93360277171325</v>
      </c>
      <c r="T72" s="21"/>
    </row>
    <row r="73" spans="1:20" s="25" customFormat="1" x14ac:dyDescent="0.25">
      <c r="A73" s="21" t="s">
        <v>19</v>
      </c>
      <c r="B73" s="21" t="s">
        <v>189</v>
      </c>
      <c r="C73" s="24">
        <v>8.3144100000000005</v>
      </c>
      <c r="D73" s="24">
        <v>8.3144100000000005</v>
      </c>
      <c r="E73" s="24">
        <v>8.3144100000000005</v>
      </c>
      <c r="H73" s="24"/>
      <c r="I73" s="24">
        <v>8.3144100000000005</v>
      </c>
      <c r="J73" s="24">
        <v>8.3144100000000005</v>
      </c>
      <c r="K73" s="24">
        <v>8.3144100000000005</v>
      </c>
      <c r="N73" s="24"/>
      <c r="O73" s="24">
        <v>8.3144100000000005</v>
      </c>
      <c r="P73" s="24">
        <v>8.3144100000000005</v>
      </c>
      <c r="Q73" s="24">
        <v>8.3144100000000005</v>
      </c>
      <c r="T73" s="21"/>
    </row>
    <row r="74" spans="1:20" s="25" customFormat="1" x14ac:dyDescent="0.25">
      <c r="A74" s="21" t="s">
        <v>20</v>
      </c>
      <c r="B74" s="21" t="s">
        <v>188</v>
      </c>
      <c r="C74" s="24">
        <v>298.14999999999998</v>
      </c>
      <c r="D74" s="24">
        <v>298.14999999999998</v>
      </c>
      <c r="E74" s="24">
        <v>298.14999999999998</v>
      </c>
      <c r="H74" s="24"/>
      <c r="I74" s="24">
        <v>298.14999999999998</v>
      </c>
      <c r="J74" s="24">
        <v>298.14999999999998</v>
      </c>
      <c r="K74" s="24">
        <v>298.14999999999998</v>
      </c>
      <c r="N74" s="24"/>
      <c r="O74" s="24">
        <v>298.14999999999998</v>
      </c>
      <c r="P74" s="24">
        <v>298.14999999999998</v>
      </c>
      <c r="Q74" s="24">
        <v>298.14999999999998</v>
      </c>
      <c r="T74" s="21"/>
    </row>
    <row r="75" spans="1:20" s="25" customFormat="1" x14ac:dyDescent="0.25">
      <c r="B75" s="21"/>
      <c r="C75" s="24"/>
      <c r="D75" s="24"/>
      <c r="E75" s="24"/>
      <c r="H75" s="24"/>
      <c r="I75" s="24"/>
      <c r="J75" s="24"/>
      <c r="K75" s="24"/>
      <c r="N75" s="24"/>
      <c r="O75" s="24"/>
      <c r="P75" s="24"/>
      <c r="Q75" s="24"/>
      <c r="T75" s="21"/>
    </row>
    <row r="76" spans="1:20" s="25" customFormat="1" x14ac:dyDescent="0.25">
      <c r="A76" s="21" t="s">
        <v>37</v>
      </c>
      <c r="B76" s="21"/>
      <c r="C76" s="24">
        <f t="shared" ref="C76:E76" si="43">LN(C71)</f>
        <v>4.862943407694476</v>
      </c>
      <c r="D76" s="24">
        <f t="shared" si="43"/>
        <v>4.8959020713895143</v>
      </c>
      <c r="E76" s="24">
        <f t="shared" si="43"/>
        <v>4.8240064357865693</v>
      </c>
      <c r="F76" s="25">
        <f t="shared" ref="F76" si="44">AVERAGE(C76:E76)</f>
        <v>4.8609506382901868</v>
      </c>
      <c r="G76" s="25">
        <f t="shared" ref="G76" si="45">_xlfn.STDEV.S(C76:E76)</f>
        <v>3.598921994308666E-2</v>
      </c>
      <c r="H76" s="24"/>
      <c r="I76" s="24">
        <f t="shared" ref="I76:K76" si="46">LN(I71)</f>
        <v>5.2557387853583784</v>
      </c>
      <c r="J76" s="24">
        <f t="shared" si="46"/>
        <v>5.2335656232287553</v>
      </c>
      <c r="K76" s="24">
        <f t="shared" si="46"/>
        <v>5.2391411994675279</v>
      </c>
      <c r="L76" s="25">
        <f t="shared" ref="L76" si="47">AVERAGE(I76:K76)</f>
        <v>5.2428152026848878</v>
      </c>
      <c r="M76" s="25">
        <f t="shared" ref="M76" si="48">_xlfn.STDEV.S(I76:K76)</f>
        <v>1.1534123479376853E-2</v>
      </c>
      <c r="N76" s="24"/>
      <c r="O76" s="24">
        <f t="shared" ref="O76:Q76" si="49">LN(O71)</f>
        <v>6.3564635578932096</v>
      </c>
      <c r="P76" s="24">
        <f t="shared" si="49"/>
        <v>6.2751833776922501</v>
      </c>
      <c r="Q76" s="24">
        <f t="shared" si="49"/>
        <v>6.2390508995729181</v>
      </c>
      <c r="R76" s="25">
        <f t="shared" ref="R76" si="50">AVERAGE(O76:Q76)</f>
        <v>6.2902326117194596</v>
      </c>
      <c r="S76" s="25">
        <f>_xlfn.STDEV.S(O76:Q76)</f>
        <v>6.0135618954689905E-2</v>
      </c>
      <c r="T76" s="21"/>
    </row>
    <row r="77" spans="1:20" s="25" customFormat="1" x14ac:dyDescent="0.25">
      <c r="A77" s="21"/>
      <c r="B77" s="21"/>
      <c r="C77" s="24"/>
      <c r="D77" s="24"/>
      <c r="E77" s="24"/>
      <c r="H77" s="24"/>
      <c r="I77" s="24"/>
      <c r="J77" s="24"/>
      <c r="K77" s="24"/>
      <c r="N77" s="24"/>
      <c r="O77" s="24"/>
      <c r="P77" s="24"/>
      <c r="Q77" s="24"/>
      <c r="T77" s="21"/>
    </row>
    <row r="78" spans="1:20" s="25" customFormat="1" ht="17.25" x14ac:dyDescent="0.25">
      <c r="A78" s="23" t="s">
        <v>38</v>
      </c>
      <c r="B78" s="21" t="s">
        <v>39</v>
      </c>
      <c r="C78" s="62">
        <f t="shared" ref="C78:E78" si="51">-(C73*C74)*C76</f>
        <v>-12054.951454708726</v>
      </c>
      <c r="D78" s="62">
        <f t="shared" si="51"/>
        <v>-12136.654048702951</v>
      </c>
      <c r="E78" s="62">
        <f t="shared" si="51"/>
        <v>-11958.428985333392</v>
      </c>
      <c r="F78" s="25">
        <f t="shared" ref="F78:F79" si="52">AVERAGE(C78:E78)</f>
        <v>-12050.011496248357</v>
      </c>
      <c r="G78" s="25">
        <f t="shared" ref="G78:G79" si="53">_xlfn.STDEV.S(C78:E78)</f>
        <v>89.215165165253254</v>
      </c>
      <c r="H78" s="62"/>
      <c r="I78" s="62">
        <f t="shared" ref="I78:K78" si="54">-(I73*I74)*I76</f>
        <v>-13028.668155149879</v>
      </c>
      <c r="J78" s="62">
        <f t="shared" si="54"/>
        <v>-12973.702186874974</v>
      </c>
      <c r="K78" s="62">
        <f t="shared" si="54"/>
        <v>-12987.523713315952</v>
      </c>
      <c r="L78" s="25">
        <f t="shared" ref="L78:L79" si="55">AVERAGE(I78:K78)</f>
        <v>-12996.631351780268</v>
      </c>
      <c r="M78" s="25">
        <f t="shared" ref="M78:M79" si="56">_xlfn.STDEV.S(I78:K78)</f>
        <v>28.592415530993009</v>
      </c>
      <c r="N78" s="62"/>
      <c r="O78" s="62">
        <f t="shared" ref="O78:Q78" si="57">-(O73*O74)*O76</f>
        <v>-15757.300299399656</v>
      </c>
      <c r="P78" s="62">
        <f t="shared" si="57"/>
        <v>-15555.811500454927</v>
      </c>
      <c r="Q78" s="62">
        <f t="shared" si="57"/>
        <v>-15466.241206674071</v>
      </c>
      <c r="R78" s="25">
        <f t="shared" ref="R78:R79" si="58">AVERAGE(O78:Q78)</f>
        <v>-15593.117668842884</v>
      </c>
      <c r="S78" s="25">
        <f>_xlfn.STDEV.S(O78:Q78)</f>
        <v>149.07267192347223</v>
      </c>
      <c r="T78" s="21" t="s">
        <v>39</v>
      </c>
    </row>
    <row r="79" spans="1:20" s="25" customFormat="1" ht="17.25" x14ac:dyDescent="0.25">
      <c r="A79" s="23" t="s">
        <v>38</v>
      </c>
      <c r="B79" s="21" t="s">
        <v>45</v>
      </c>
      <c r="C79" s="26">
        <f t="shared" ref="C79:E79" si="59">C78/1000</f>
        <v>-12.054951454708725</v>
      </c>
      <c r="D79" s="26">
        <f t="shared" si="59"/>
        <v>-12.136654048702951</v>
      </c>
      <c r="E79" s="26">
        <f t="shared" si="59"/>
        <v>-11.958428985333391</v>
      </c>
      <c r="F79" s="25">
        <f t="shared" si="52"/>
        <v>-12.050011496248354</v>
      </c>
      <c r="G79" s="25">
        <f t="shared" si="53"/>
        <v>8.9215165165253824E-2</v>
      </c>
      <c r="H79" s="26"/>
      <c r="I79" s="26">
        <f t="shared" ref="I79:K79" si="60">I78/1000</f>
        <v>-13.028668155149878</v>
      </c>
      <c r="J79" s="26">
        <f t="shared" si="60"/>
        <v>-12.973702186874974</v>
      </c>
      <c r="K79" s="26">
        <f t="shared" si="60"/>
        <v>-12.987523713315952</v>
      </c>
      <c r="L79" s="25">
        <f t="shared" si="55"/>
        <v>-12.996631351780268</v>
      </c>
      <c r="M79" s="25">
        <f t="shared" si="56"/>
        <v>2.8592415530993211E-2</v>
      </c>
      <c r="N79" s="26"/>
      <c r="O79" s="26">
        <f t="shared" ref="O79:Q79" si="61">O78/1000</f>
        <v>-15.757300299399656</v>
      </c>
      <c r="P79" s="26">
        <f t="shared" si="61"/>
        <v>-15.555811500454928</v>
      </c>
      <c r="Q79" s="26">
        <f t="shared" si="61"/>
        <v>-15.46624120667407</v>
      </c>
      <c r="R79" s="25">
        <f t="shared" si="58"/>
        <v>-15.593117668842885</v>
      </c>
      <c r="S79" s="25">
        <f>_xlfn.STDEV.S(O79:Q79)</f>
        <v>0.14907267192347254</v>
      </c>
      <c r="T79" s="21" t="s">
        <v>45</v>
      </c>
    </row>
    <row r="80" spans="1:20" x14ac:dyDescent="0.25">
      <c r="A80" s="23" t="s">
        <v>44</v>
      </c>
    </row>
  </sheetData>
  <mergeCells count="18">
    <mergeCell ref="B42:Q42"/>
    <mergeCell ref="B43:D43"/>
    <mergeCell ref="H43:J43"/>
    <mergeCell ref="N43:P43"/>
    <mergeCell ref="B33:D33"/>
    <mergeCell ref="H33:J33"/>
    <mergeCell ref="N33:P33"/>
    <mergeCell ref="B1:D1"/>
    <mergeCell ref="H1:J1"/>
    <mergeCell ref="N1:P1"/>
    <mergeCell ref="B12:D12"/>
    <mergeCell ref="H12:J12"/>
    <mergeCell ref="N12:P12"/>
    <mergeCell ref="B22:Q22"/>
    <mergeCell ref="B23:D23"/>
    <mergeCell ref="H23:J23"/>
    <mergeCell ref="N23:P23"/>
    <mergeCell ref="B32:Q3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30" zoomScaleNormal="130" workbookViewId="0">
      <selection activeCell="D6" sqref="D6"/>
    </sheetView>
  </sheetViews>
  <sheetFormatPr defaultRowHeight="15.75" x14ac:dyDescent="0.25"/>
  <cols>
    <col min="3" max="3" width="10" bestFit="1" customWidth="1"/>
    <col min="5" max="5" width="13.375" bestFit="1" customWidth="1"/>
  </cols>
  <sheetData>
    <row r="1" spans="1:5" ht="16.5" thickTop="1" x14ac:dyDescent="0.25">
      <c r="A1" s="83"/>
      <c r="B1" s="86" t="s">
        <v>18</v>
      </c>
      <c r="C1" s="33" t="s">
        <v>114</v>
      </c>
      <c r="D1" s="33" t="s">
        <v>115</v>
      </c>
      <c r="E1" s="33" t="s">
        <v>116</v>
      </c>
    </row>
    <row r="2" spans="1:5" ht="23.25" x14ac:dyDescent="0.25">
      <c r="A2" s="84"/>
      <c r="B2" s="87"/>
      <c r="C2" s="34"/>
      <c r="D2" s="35" t="s">
        <v>117</v>
      </c>
      <c r="E2" s="34"/>
    </row>
    <row r="3" spans="1:5" ht="16.5" thickBot="1" x14ac:dyDescent="0.3">
      <c r="A3" s="85"/>
      <c r="B3" s="88"/>
      <c r="C3" s="36" t="s">
        <v>118</v>
      </c>
      <c r="D3" s="36" t="s">
        <v>119</v>
      </c>
      <c r="E3" s="36" t="s">
        <v>120</v>
      </c>
    </row>
    <row r="4" spans="1:5" ht="16.5" thickBot="1" x14ac:dyDescent="0.3">
      <c r="A4" s="89" t="s">
        <v>121</v>
      </c>
      <c r="B4" s="79"/>
      <c r="C4" s="79"/>
      <c r="D4" s="79"/>
      <c r="E4" s="79"/>
    </row>
    <row r="5" spans="1:5" x14ac:dyDescent="0.25">
      <c r="A5" s="80" t="s">
        <v>56</v>
      </c>
      <c r="B5" s="37">
        <v>3</v>
      </c>
      <c r="C5" s="37" t="s">
        <v>122</v>
      </c>
      <c r="D5" s="37" t="s">
        <v>178</v>
      </c>
      <c r="E5" s="37" t="s">
        <v>123</v>
      </c>
    </row>
    <row r="6" spans="1:5" x14ac:dyDescent="0.25">
      <c r="A6" s="81"/>
      <c r="B6" s="38" t="s">
        <v>124</v>
      </c>
      <c r="C6" s="38" t="s">
        <v>125</v>
      </c>
      <c r="D6" s="38" t="s">
        <v>126</v>
      </c>
      <c r="E6" s="38" t="s">
        <v>127</v>
      </c>
    </row>
    <row r="7" spans="1:5" ht="16.5" thickBot="1" x14ac:dyDescent="0.3">
      <c r="A7" s="90"/>
      <c r="B7" s="39" t="s">
        <v>128</v>
      </c>
      <c r="C7" s="39" t="s">
        <v>129</v>
      </c>
      <c r="D7" s="39" t="s">
        <v>130</v>
      </c>
      <c r="E7" s="39" t="s">
        <v>131</v>
      </c>
    </row>
    <row r="8" spans="1:5" ht="16.5" thickTop="1" x14ac:dyDescent="0.25">
      <c r="A8" s="91" t="s">
        <v>57</v>
      </c>
      <c r="B8" s="40">
        <v>3</v>
      </c>
      <c r="C8" s="40" t="s">
        <v>132</v>
      </c>
      <c r="D8" s="40" t="s">
        <v>133</v>
      </c>
      <c r="E8" s="40" t="s">
        <v>134</v>
      </c>
    </row>
    <row r="9" spans="1:5" x14ac:dyDescent="0.25">
      <c r="A9" s="81"/>
      <c r="B9" s="38" t="s">
        <v>124</v>
      </c>
      <c r="C9" s="38" t="s">
        <v>135</v>
      </c>
      <c r="D9" s="38" t="s">
        <v>136</v>
      </c>
      <c r="E9" s="38" t="s">
        <v>137</v>
      </c>
    </row>
    <row r="10" spans="1:5" ht="16.5" thickBot="1" x14ac:dyDescent="0.3">
      <c r="A10" s="82"/>
      <c r="B10" s="41" t="s">
        <v>128</v>
      </c>
      <c r="C10" s="41" t="s">
        <v>138</v>
      </c>
      <c r="D10" s="41" t="s">
        <v>139</v>
      </c>
      <c r="E10" s="41" t="s">
        <v>140</v>
      </c>
    </row>
    <row r="11" spans="1:5" x14ac:dyDescent="0.25">
      <c r="A11" s="80" t="s">
        <v>58</v>
      </c>
      <c r="B11" s="37">
        <v>3</v>
      </c>
      <c r="C11" s="37" t="s">
        <v>141</v>
      </c>
      <c r="D11" s="37" t="s">
        <v>142</v>
      </c>
      <c r="E11" s="37" t="s">
        <v>143</v>
      </c>
    </row>
    <row r="12" spans="1:5" x14ac:dyDescent="0.25">
      <c r="A12" s="81"/>
      <c r="B12" s="38" t="s">
        <v>124</v>
      </c>
      <c r="C12" s="38" t="s">
        <v>144</v>
      </c>
      <c r="D12" s="38" t="s">
        <v>145</v>
      </c>
      <c r="E12" s="38" t="s">
        <v>146</v>
      </c>
    </row>
    <row r="13" spans="1:5" ht="16.5" thickBot="1" x14ac:dyDescent="0.3">
      <c r="A13" s="82"/>
      <c r="B13" s="41" t="s">
        <v>128</v>
      </c>
      <c r="C13" s="41" t="s">
        <v>147</v>
      </c>
      <c r="D13" s="41" t="s">
        <v>148</v>
      </c>
      <c r="E13" s="41" t="s">
        <v>149</v>
      </c>
    </row>
    <row r="14" spans="1:5" ht="16.5" thickBot="1" x14ac:dyDescent="0.3">
      <c r="A14" s="79" t="s">
        <v>150</v>
      </c>
      <c r="B14" s="79"/>
      <c r="C14" s="79"/>
      <c r="D14" s="79"/>
      <c r="E14" s="79"/>
    </row>
    <row r="15" spans="1:5" x14ac:dyDescent="0.25">
      <c r="A15" s="80" t="s">
        <v>56</v>
      </c>
      <c r="B15" s="37">
        <v>3</v>
      </c>
      <c r="C15" s="37" t="s">
        <v>151</v>
      </c>
      <c r="D15" s="37" t="s">
        <v>152</v>
      </c>
      <c r="E15" s="37" t="s">
        <v>153</v>
      </c>
    </row>
    <row r="16" spans="1:5" x14ac:dyDescent="0.25">
      <c r="A16" s="81"/>
      <c r="B16" s="38" t="s">
        <v>124</v>
      </c>
      <c r="C16" s="38" t="s">
        <v>154</v>
      </c>
      <c r="D16" s="38" t="s">
        <v>155</v>
      </c>
      <c r="E16" s="38" t="s">
        <v>156</v>
      </c>
    </row>
    <row r="17" spans="1:8" ht="16.5" thickBot="1" x14ac:dyDescent="0.3">
      <c r="A17" s="82"/>
      <c r="B17" s="41" t="s">
        <v>128</v>
      </c>
      <c r="C17" s="41" t="s">
        <v>157</v>
      </c>
      <c r="D17" s="41" t="s">
        <v>158</v>
      </c>
      <c r="E17" s="41" t="s">
        <v>159</v>
      </c>
    </row>
    <row r="18" spans="1:8" x14ac:dyDescent="0.25">
      <c r="A18" s="80" t="s">
        <v>57</v>
      </c>
      <c r="B18" s="37">
        <v>3</v>
      </c>
      <c r="C18" s="37" t="s">
        <v>160</v>
      </c>
      <c r="D18" s="37" t="s">
        <v>161</v>
      </c>
      <c r="E18" s="37" t="s">
        <v>162</v>
      </c>
    </row>
    <row r="19" spans="1:8" x14ac:dyDescent="0.25">
      <c r="A19" s="81"/>
      <c r="B19" s="38" t="s">
        <v>124</v>
      </c>
      <c r="C19" s="38" t="s">
        <v>163</v>
      </c>
      <c r="D19" s="38" t="s">
        <v>164</v>
      </c>
      <c r="E19" s="38" t="s">
        <v>165</v>
      </c>
    </row>
    <row r="20" spans="1:8" ht="16.5" thickBot="1" x14ac:dyDescent="0.3">
      <c r="A20" s="82"/>
      <c r="B20" s="41" t="s">
        <v>128</v>
      </c>
      <c r="C20" s="41" t="s">
        <v>166</v>
      </c>
      <c r="D20" s="41" t="s">
        <v>167</v>
      </c>
      <c r="E20" s="41" t="s">
        <v>168</v>
      </c>
    </row>
    <row r="21" spans="1:8" x14ac:dyDescent="0.25">
      <c r="A21" s="80" t="s">
        <v>58</v>
      </c>
      <c r="B21" s="37">
        <v>3</v>
      </c>
      <c r="C21" s="37" t="s">
        <v>169</v>
      </c>
      <c r="D21" s="37" t="s">
        <v>170</v>
      </c>
      <c r="E21" s="37" t="s">
        <v>171</v>
      </c>
    </row>
    <row r="22" spans="1:8" x14ac:dyDescent="0.25">
      <c r="A22" s="81"/>
      <c r="B22" s="38" t="s">
        <v>124</v>
      </c>
      <c r="C22" s="38" t="s">
        <v>172</v>
      </c>
      <c r="D22" s="38" t="s">
        <v>173</v>
      </c>
      <c r="E22" s="38" t="s">
        <v>174</v>
      </c>
    </row>
    <row r="23" spans="1:8" ht="16.5" thickBot="1" x14ac:dyDescent="0.3">
      <c r="A23" s="82"/>
      <c r="B23" s="41" t="s">
        <v>128</v>
      </c>
      <c r="C23" s="41" t="s">
        <v>175</v>
      </c>
      <c r="D23" s="41" t="s">
        <v>176</v>
      </c>
      <c r="E23" s="41" t="s">
        <v>177</v>
      </c>
    </row>
    <row r="26" spans="1:8" x14ac:dyDescent="0.25">
      <c r="B26" s="43"/>
    </row>
    <row r="27" spans="1:8" x14ac:dyDescent="0.25">
      <c r="B27" s="43"/>
    </row>
    <row r="28" spans="1:8" x14ac:dyDescent="0.25">
      <c r="A28" s="44"/>
      <c r="B28" s="43"/>
      <c r="C28" s="50"/>
      <c r="D28" s="50"/>
      <c r="E28" s="50"/>
      <c r="F28" s="50"/>
      <c r="G28" s="50"/>
      <c r="H28" s="50"/>
    </row>
    <row r="29" spans="1:8" x14ac:dyDescent="0.25">
      <c r="A29" s="44"/>
      <c r="B29" s="43"/>
      <c r="C29" s="42"/>
      <c r="D29" s="42"/>
      <c r="E29" s="42"/>
      <c r="F29" s="42"/>
      <c r="G29" s="42"/>
      <c r="H29" s="42"/>
    </row>
    <row r="30" spans="1:8" x14ac:dyDescent="0.25">
      <c r="A30" s="45"/>
      <c r="B30" s="46"/>
      <c r="C30" s="46"/>
      <c r="D30" s="44"/>
      <c r="E30" s="44"/>
      <c r="F30" s="44"/>
      <c r="G30" s="44"/>
      <c r="H30" s="44"/>
    </row>
    <row r="31" spans="1:8" ht="23.25" x14ac:dyDescent="0.25">
      <c r="A31" s="47"/>
      <c r="B31" s="46"/>
      <c r="C31" s="46"/>
      <c r="D31" s="44"/>
      <c r="E31" s="44"/>
      <c r="F31" s="44"/>
      <c r="G31" s="44"/>
      <c r="H31" s="44"/>
    </row>
    <row r="32" spans="1:8" x14ac:dyDescent="0.25">
      <c r="A32" s="48"/>
      <c r="B32" s="46"/>
      <c r="C32" s="46"/>
      <c r="D32" s="44"/>
      <c r="E32" s="44"/>
      <c r="F32" s="44"/>
      <c r="G32" s="44"/>
      <c r="H32" s="44"/>
    </row>
    <row r="33" spans="1:8" x14ac:dyDescent="0.25">
      <c r="A33" s="45"/>
      <c r="B33" s="46"/>
      <c r="C33" s="46"/>
      <c r="D33" s="44"/>
      <c r="E33" s="44"/>
      <c r="F33" s="44"/>
      <c r="G33" s="44"/>
      <c r="H33" s="44"/>
    </row>
    <row r="34" spans="1:8" x14ac:dyDescent="0.25">
      <c r="A34" s="49"/>
      <c r="B34" s="46"/>
      <c r="C34" s="46"/>
      <c r="D34" s="44"/>
      <c r="E34" s="44"/>
      <c r="F34" s="44"/>
      <c r="G34" s="44"/>
      <c r="H34" s="44"/>
    </row>
    <row r="35" spans="1:8" x14ac:dyDescent="0.25">
      <c r="A35" s="48"/>
      <c r="B35" s="46"/>
      <c r="C35" s="46"/>
      <c r="D35" s="44"/>
      <c r="E35" s="44"/>
      <c r="F35" s="44"/>
      <c r="G35" s="44"/>
      <c r="H35" s="44"/>
    </row>
    <row r="36" spans="1:8" x14ac:dyDescent="0.25">
      <c r="A36" s="45"/>
      <c r="B36" s="46"/>
      <c r="C36" s="46"/>
      <c r="D36" s="44"/>
      <c r="E36" s="44"/>
      <c r="F36" s="44"/>
      <c r="G36" s="44"/>
      <c r="H36" s="44"/>
    </row>
    <row r="37" spans="1:8" ht="23.25" x14ac:dyDescent="0.25">
      <c r="A37" s="47"/>
      <c r="B37" s="46"/>
      <c r="C37" s="46"/>
      <c r="D37" s="44"/>
      <c r="E37" s="44"/>
      <c r="F37" s="44"/>
      <c r="G37" s="44"/>
      <c r="H37" s="44"/>
    </row>
    <row r="38" spans="1:8" x14ac:dyDescent="0.25">
      <c r="A38" s="48"/>
      <c r="B38" s="46"/>
      <c r="C38" s="46"/>
      <c r="D38" s="44"/>
      <c r="E38" s="44"/>
      <c r="F38" s="44"/>
      <c r="G38" s="44"/>
      <c r="H38" s="44"/>
    </row>
    <row r="39" spans="1:8" x14ac:dyDescent="0.25">
      <c r="A39" s="44"/>
      <c r="B39" s="44"/>
      <c r="C39" s="44"/>
      <c r="D39" s="44"/>
      <c r="E39" s="44"/>
      <c r="F39" s="44"/>
      <c r="G39" s="44"/>
      <c r="H39" s="44"/>
    </row>
  </sheetData>
  <mergeCells count="10">
    <mergeCell ref="A14:E14"/>
    <mergeCell ref="A15:A17"/>
    <mergeCell ref="A18:A20"/>
    <mergeCell ref="A21:A23"/>
    <mergeCell ref="A1:A3"/>
    <mergeCell ref="B1:B3"/>
    <mergeCell ref="A4:E4"/>
    <mergeCell ref="A5:A7"/>
    <mergeCell ref="A8:A10"/>
    <mergeCell ref="A11:A1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14" sqref="J14"/>
    </sheetView>
  </sheetViews>
  <sheetFormatPr defaultRowHeight="15.75" x14ac:dyDescent="0.25"/>
  <cols>
    <col min="1" max="1" width="19.625" bestFit="1" customWidth="1"/>
    <col min="3" max="3" width="10.875" bestFit="1" customWidth="1"/>
    <col min="4" max="5" width="13.25" bestFit="1" customWidth="1"/>
    <col min="6" max="6" width="11" bestFit="1" customWidth="1"/>
  </cols>
  <sheetData>
    <row r="1" spans="1:6" ht="24" thickTop="1" x14ac:dyDescent="0.25">
      <c r="A1" s="100"/>
      <c r="B1" s="95" t="s">
        <v>18</v>
      </c>
      <c r="C1" s="51" t="s">
        <v>179</v>
      </c>
      <c r="D1" s="51" t="s">
        <v>180</v>
      </c>
      <c r="E1" s="51" t="s">
        <v>181</v>
      </c>
      <c r="F1" s="52" t="s">
        <v>116</v>
      </c>
    </row>
    <row r="2" spans="1:6" ht="21" x14ac:dyDescent="0.25">
      <c r="A2" s="101"/>
      <c r="B2" s="96"/>
      <c r="C2" s="53"/>
      <c r="D2" s="53"/>
    </row>
    <row r="3" spans="1:6" ht="24" thickBot="1" x14ac:dyDescent="0.3">
      <c r="A3" s="101"/>
      <c r="B3" s="96"/>
      <c r="C3" s="54" t="s">
        <v>184</v>
      </c>
      <c r="D3" s="54" t="s">
        <v>185</v>
      </c>
      <c r="E3" s="54" t="s">
        <v>182</v>
      </c>
      <c r="F3" s="55" t="s">
        <v>183</v>
      </c>
    </row>
    <row r="4" spans="1:6" ht="21" thickBot="1" x14ac:dyDescent="0.3">
      <c r="A4" s="102" t="s">
        <v>186</v>
      </c>
      <c r="B4" s="103"/>
      <c r="C4" s="103"/>
      <c r="D4" s="103"/>
      <c r="E4" s="103"/>
      <c r="F4" s="104"/>
    </row>
    <row r="5" spans="1:6" ht="21" thickBot="1" x14ac:dyDescent="0.3">
      <c r="A5" s="96" t="s">
        <v>56</v>
      </c>
      <c r="B5" s="56">
        <v>3</v>
      </c>
      <c r="C5" s="56">
        <v>0.93400000000000005</v>
      </c>
      <c r="D5" s="57">
        <v>1254.277</v>
      </c>
      <c r="E5" s="57">
        <v>1171.7829999999999</v>
      </c>
      <c r="F5" s="56">
        <v>-17.516999999999999</v>
      </c>
    </row>
    <row r="6" spans="1:6" ht="21" thickBot="1" x14ac:dyDescent="0.3">
      <c r="A6" s="96"/>
      <c r="B6" s="56">
        <v>4.25</v>
      </c>
      <c r="C6" s="56">
        <v>1.9670000000000001</v>
      </c>
      <c r="D6" s="57">
        <v>510.7</v>
      </c>
      <c r="E6" s="57">
        <v>1004.722</v>
      </c>
      <c r="F6" s="56">
        <v>-17.135999999999999</v>
      </c>
    </row>
    <row r="7" spans="1:6" ht="21" thickBot="1" x14ac:dyDescent="0.3">
      <c r="A7" s="97"/>
      <c r="B7" s="58">
        <v>5.5</v>
      </c>
      <c r="C7" s="58">
        <v>20.283999999999999</v>
      </c>
      <c r="D7" s="59">
        <v>44.290999999999997</v>
      </c>
      <c r="E7" s="59">
        <v>898.39200000000005</v>
      </c>
      <c r="F7" s="58">
        <v>-16.858000000000001</v>
      </c>
    </row>
    <row r="8" spans="1:6" ht="21" thickBot="1" x14ac:dyDescent="0.3">
      <c r="A8" s="98" t="s">
        <v>57</v>
      </c>
      <c r="B8" s="56">
        <v>3</v>
      </c>
      <c r="C8" s="56">
        <v>1.397</v>
      </c>
      <c r="D8" s="57">
        <v>789.67700000000002</v>
      </c>
      <c r="E8" s="57">
        <v>1102.9010000000001</v>
      </c>
      <c r="F8" s="56">
        <v>-17.367000000000001</v>
      </c>
    </row>
    <row r="9" spans="1:6" ht="21" thickBot="1" x14ac:dyDescent="0.3">
      <c r="A9" s="96"/>
      <c r="B9" s="56">
        <v>4.25</v>
      </c>
      <c r="C9" s="56">
        <v>2.3220000000000001</v>
      </c>
      <c r="D9" s="57">
        <v>453.36799999999999</v>
      </c>
      <c r="E9" s="57">
        <v>1052.6320000000001</v>
      </c>
      <c r="F9" s="56">
        <v>-17.251000000000001</v>
      </c>
    </row>
    <row r="10" spans="1:6" ht="21" thickBot="1" x14ac:dyDescent="0.3">
      <c r="A10" s="97"/>
      <c r="B10" s="58">
        <v>5.5</v>
      </c>
      <c r="C10" s="58">
        <v>10.741</v>
      </c>
      <c r="D10" s="59">
        <v>91.266000000000005</v>
      </c>
      <c r="E10" s="59">
        <v>980.29600000000005</v>
      </c>
      <c r="F10" s="58">
        <v>-17.074999999999999</v>
      </c>
    </row>
    <row r="11" spans="1:6" ht="21" thickBot="1" x14ac:dyDescent="0.3">
      <c r="A11" s="98" t="s">
        <v>58</v>
      </c>
      <c r="B11" s="56">
        <v>3</v>
      </c>
      <c r="C11" s="56">
        <v>0.875</v>
      </c>
      <c r="D11" s="57">
        <v>1364.038</v>
      </c>
      <c r="E11" s="57">
        <v>1193.175</v>
      </c>
      <c r="F11" s="56">
        <v>-17.562000000000001</v>
      </c>
    </row>
    <row r="12" spans="1:6" ht="21" thickBot="1" x14ac:dyDescent="0.3">
      <c r="A12" s="96"/>
      <c r="B12" s="56">
        <v>4.25</v>
      </c>
      <c r="C12" s="56">
        <v>1.875</v>
      </c>
      <c r="D12" s="57">
        <v>53.683999999999997</v>
      </c>
      <c r="E12" s="57">
        <v>100.64400000000001</v>
      </c>
      <c r="F12" s="56">
        <v>-11.432</v>
      </c>
    </row>
    <row r="13" spans="1:6" ht="21" thickBot="1" x14ac:dyDescent="0.3">
      <c r="A13" s="99"/>
      <c r="B13" s="60">
        <v>5.5</v>
      </c>
      <c r="C13" s="60">
        <v>4.6859999999999999</v>
      </c>
      <c r="D13" s="61">
        <v>21.678000000000001</v>
      </c>
      <c r="E13" s="61">
        <v>101.58499999999999</v>
      </c>
      <c r="F13" s="60">
        <v>-11.455</v>
      </c>
    </row>
    <row r="14" spans="1:6" ht="21.75" thickTop="1" thickBot="1" x14ac:dyDescent="0.3">
      <c r="A14" s="92" t="s">
        <v>187</v>
      </c>
      <c r="B14" s="93"/>
      <c r="C14" s="93"/>
      <c r="D14" s="93"/>
      <c r="E14" s="93"/>
      <c r="F14" s="94"/>
    </row>
    <row r="15" spans="1:6" ht="21.75" thickTop="1" thickBot="1" x14ac:dyDescent="0.3">
      <c r="A15" s="95" t="s">
        <v>56</v>
      </c>
      <c r="B15" s="56">
        <v>3</v>
      </c>
      <c r="C15" s="56">
        <v>1.127</v>
      </c>
      <c r="D15" s="57">
        <v>1001.806</v>
      </c>
      <c r="E15" s="57">
        <v>1128.796</v>
      </c>
      <c r="F15" s="56">
        <v>-17.423999999999999</v>
      </c>
    </row>
    <row r="16" spans="1:6" ht="21" thickBot="1" x14ac:dyDescent="0.3">
      <c r="A16" s="96"/>
      <c r="B16" s="56">
        <v>4.25</v>
      </c>
      <c r="C16" s="56">
        <v>2.44</v>
      </c>
      <c r="D16" s="57">
        <v>432.56599999999997</v>
      </c>
      <c r="E16" s="57">
        <v>1055.298</v>
      </c>
      <c r="F16" s="56">
        <v>-17.257000000000001</v>
      </c>
    </row>
    <row r="17" spans="1:6" ht="21" thickBot="1" x14ac:dyDescent="0.3">
      <c r="A17" s="97"/>
      <c r="B17" s="58">
        <v>5.5</v>
      </c>
      <c r="C17" s="58">
        <v>9.0500000000000007</v>
      </c>
      <c r="D17" s="59">
        <v>111.414</v>
      </c>
      <c r="E17" s="59">
        <v>1008.268</v>
      </c>
      <c r="F17" s="58">
        <v>-17.143999999999998</v>
      </c>
    </row>
    <row r="18" spans="1:6" ht="21" thickBot="1" x14ac:dyDescent="0.3">
      <c r="A18" s="98" t="s">
        <v>57</v>
      </c>
      <c r="B18" s="56">
        <v>3</v>
      </c>
      <c r="C18" s="56">
        <v>1.02</v>
      </c>
      <c r="D18" s="57">
        <v>929.64800000000002</v>
      </c>
      <c r="E18" s="57">
        <v>948.13699999999994</v>
      </c>
      <c r="F18" s="56">
        <v>-16.992000000000001</v>
      </c>
    </row>
    <row r="19" spans="1:6" ht="21" thickBot="1" x14ac:dyDescent="0.3">
      <c r="A19" s="96"/>
      <c r="B19" s="56">
        <v>4.25</v>
      </c>
      <c r="C19" s="56">
        <v>1.403</v>
      </c>
      <c r="D19" s="57">
        <v>635.85299999999995</v>
      </c>
      <c r="E19" s="57">
        <v>892.29899999999998</v>
      </c>
      <c r="F19" s="56">
        <v>-16.841000000000001</v>
      </c>
    </row>
    <row r="20" spans="1:6" ht="21" thickBot="1" x14ac:dyDescent="0.3">
      <c r="A20" s="97"/>
      <c r="B20" s="58">
        <v>5.5</v>
      </c>
      <c r="C20" s="58">
        <v>6.5880000000000001</v>
      </c>
      <c r="D20" s="59">
        <v>130.435</v>
      </c>
      <c r="E20" s="59">
        <v>859.25400000000002</v>
      </c>
      <c r="F20" s="58">
        <v>-16.748000000000001</v>
      </c>
    </row>
    <row r="21" spans="1:6" ht="21" thickBot="1" x14ac:dyDescent="0.3">
      <c r="A21" s="98" t="s">
        <v>58</v>
      </c>
      <c r="B21" s="56">
        <v>3</v>
      </c>
      <c r="C21" s="56">
        <v>0.55300000000000005</v>
      </c>
      <c r="D21" s="57">
        <v>231.15700000000001</v>
      </c>
      <c r="E21" s="57">
        <v>127.747</v>
      </c>
      <c r="F21" s="56">
        <v>-12.023</v>
      </c>
    </row>
    <row r="22" spans="1:6" ht="21" thickBot="1" x14ac:dyDescent="0.3">
      <c r="A22" s="96"/>
      <c r="B22" s="56">
        <v>4.25</v>
      </c>
      <c r="C22" s="56">
        <v>0.91900000000000004</v>
      </c>
      <c r="D22" s="57">
        <v>127.324</v>
      </c>
      <c r="E22" s="57">
        <v>117.069</v>
      </c>
      <c r="F22" s="56">
        <v>-11.807</v>
      </c>
    </row>
    <row r="23" spans="1:6" ht="21" thickBot="1" x14ac:dyDescent="0.3">
      <c r="A23" s="99"/>
      <c r="B23" s="60">
        <v>5.5</v>
      </c>
      <c r="C23" s="60">
        <v>5.3390000000000004</v>
      </c>
      <c r="D23" s="61">
        <v>181.95099999999999</v>
      </c>
      <c r="E23" s="61">
        <v>971.44</v>
      </c>
      <c r="F23" s="60">
        <v>-17.052</v>
      </c>
    </row>
    <row r="24" spans="1:6" ht="16.5" thickTop="1" x14ac:dyDescent="0.25"/>
  </sheetData>
  <mergeCells count="10">
    <mergeCell ref="A14:F14"/>
    <mergeCell ref="A15:A17"/>
    <mergeCell ref="A18:A20"/>
    <mergeCell ref="A21:A23"/>
    <mergeCell ref="A1:A3"/>
    <mergeCell ref="B1:B3"/>
    <mergeCell ref="A4:F4"/>
    <mergeCell ref="A5:A7"/>
    <mergeCell ref="A8:A10"/>
    <mergeCell ref="A11:A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equations</vt:lpstr>
      <vt:lpstr>01_putida live cell</vt:lpstr>
      <vt:lpstr>03_subtilis live cell</vt:lpstr>
      <vt:lpstr>04_putida cell wall</vt:lpstr>
      <vt:lpstr>05_subtilis cell wall</vt:lpstr>
      <vt:lpstr>06_putida membrane</vt:lpstr>
      <vt:lpstr>07_subtilis membrane</vt:lpstr>
      <vt:lpstr>Freundlich Fittings</vt:lpstr>
      <vt:lpstr>Langmuir Fittings</vt:lpstr>
      <vt:lpstr>Percentage Differences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Joseph Hufton</dc:creator>
  <cp:keywords/>
  <dc:description/>
  <cp:lastModifiedBy>gg1jmh</cp:lastModifiedBy>
  <cp:revision/>
  <dcterms:created xsi:type="dcterms:W3CDTF">2015-08-07T09:52:00Z</dcterms:created>
  <dcterms:modified xsi:type="dcterms:W3CDTF">2020-06-04T10:36:40Z</dcterms:modified>
</cp:coreProperties>
</file>